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wolarz\Desktop\"/>
    </mc:Choice>
  </mc:AlternateContent>
  <bookViews>
    <workbookView xWindow="0" yWindow="0" windowWidth="18600" windowHeight="9480" tabRatio="639"/>
  </bookViews>
  <sheets>
    <sheet name="04 - kuj-pom" sheetId="1" r:id="rId1"/>
    <sheet name="pow podst" sheetId="2" r:id="rId2"/>
    <sheet name="gm podst" sheetId="3" r:id="rId3"/>
    <sheet name="pow rez" sheetId="4" r:id="rId4"/>
    <sheet name="gm rez" sheetId="5" r:id="rId5"/>
  </sheets>
  <definedNames>
    <definedName name="_xlnm._FilterDatabase" localSheetId="2" hidden="1">'gm podst'!$A$2:$AD$91</definedName>
    <definedName name="_xlnm._FilterDatabase" localSheetId="4" hidden="1">'gm rez'!$A$2:$AD$85</definedName>
    <definedName name="_xlnm._FilterDatabase" localSheetId="1" hidden="1">'pow podst'!$A$2:$AC$2</definedName>
    <definedName name="_xlnm._FilterDatabase" localSheetId="3" hidden="1">'pow rez'!$A$2:$AC$2</definedName>
    <definedName name="_xlnm.Print_Area" localSheetId="0">'04 - kuj-pom'!$A$1:$Q$36</definedName>
    <definedName name="_xlnm.Print_Area" localSheetId="2">'gm podst'!$A$1:$Z$96</definedName>
    <definedName name="_xlnm.Print_Area" localSheetId="4">'gm rez'!$A$1:$Z$90</definedName>
    <definedName name="_xlnm.Print_Area" localSheetId="1">'pow podst'!$A$1:$Y$28</definedName>
    <definedName name="_xlnm.Print_Area" localSheetId="3">'pow rez'!$A$1:$Y$24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  <definedName name="Z_24201EDB_4E24_4380_8226_33E865D2A382_.wvu.FilterData" localSheetId="2" hidden="1">'gm podst'!#REF!</definedName>
    <definedName name="Z_363D4F17_C171_42B7_BD55_782FB22CDF65_.wvu.FilterData" localSheetId="2" hidden="1">'gm podst'!#REF!</definedName>
    <definedName name="Z_52EA149E_1919_4AEE_997B_A1DCF9091CAD_.wvu.Cols" localSheetId="2" hidden="1">'gm podst'!#REF!</definedName>
    <definedName name="Z_52EA149E_1919_4AEE_997B_A1DCF9091CAD_.wvu.Cols" localSheetId="1" hidden="1">'pow podst'!#REF!</definedName>
    <definedName name="Z_52EA149E_1919_4AEE_997B_A1DCF9091CAD_.wvu.FilterData" localSheetId="2" hidden="1">'gm podst'!#REF!</definedName>
    <definedName name="Z_52EA149E_1919_4AEE_997B_A1DCF9091CAD_.wvu.FilterData" localSheetId="4" hidden="1">'gm rez'!$A$1:$AD$85</definedName>
    <definedName name="Z_52EA149E_1919_4AEE_997B_A1DCF9091CAD_.wvu.FilterData" localSheetId="1" hidden="1">'pow podst'!$A$1:$AC$23</definedName>
    <definedName name="Z_52EA149E_1919_4AEE_997B_A1DCF9091CAD_.wvu.FilterData" localSheetId="3" hidden="1">'pow rez'!$A$2:$AC$20</definedName>
    <definedName name="Z_52EA149E_1919_4AEE_997B_A1DCF9091CAD_.wvu.PrintArea" localSheetId="0" hidden="1">'04 - kuj-pom'!$A$1:$O$36</definedName>
    <definedName name="Z_52EA149E_1919_4AEE_997B_A1DCF9091CAD_.wvu.PrintArea" localSheetId="2" hidden="1">'gm podst'!$A$1:$AD$96</definedName>
    <definedName name="Z_52EA149E_1919_4AEE_997B_A1DCF9091CAD_.wvu.PrintArea" localSheetId="4" hidden="1">'gm rez'!$A$1:$AD$89</definedName>
    <definedName name="Z_52EA149E_1919_4AEE_997B_A1DCF9091CAD_.wvu.PrintArea" localSheetId="1" hidden="1">'pow podst'!$A$1:$AC$28</definedName>
    <definedName name="Z_52EA149E_1919_4AEE_997B_A1DCF9091CAD_.wvu.PrintArea" localSheetId="3" hidden="1">'pow rez'!$A$1:$AC$23</definedName>
    <definedName name="Z_52EA149E_1919_4AEE_997B_A1DCF9091CAD_.wvu.PrintTitles" localSheetId="2" hidden="1">'gm podst'!$1:$2</definedName>
    <definedName name="Z_52EA149E_1919_4AEE_997B_A1DCF9091CAD_.wvu.PrintTitles" localSheetId="4" hidden="1">'gm rez'!$1:$2</definedName>
    <definedName name="Z_52EA149E_1919_4AEE_997B_A1DCF9091CAD_.wvu.PrintTitles" localSheetId="1" hidden="1">'pow podst'!$1:$2</definedName>
    <definedName name="Z_52EA149E_1919_4AEE_997B_A1DCF9091CAD_.wvu.PrintTitles" localSheetId="3" hidden="1">'pow rez'!$1:$2</definedName>
    <definedName name="Z_63B2D0D2_80CD_45DF_A322_65C39A12E93E_.wvu.Cols" localSheetId="2" hidden="1">'gm podst'!#REF!</definedName>
    <definedName name="Z_63B2D0D2_80CD_45DF_A322_65C39A12E93E_.wvu.FilterData" localSheetId="4" hidden="1">'gm rez'!$A$1:$AD$85</definedName>
    <definedName name="Z_63B2D0D2_80CD_45DF_A322_65C39A12E93E_.wvu.FilterData" localSheetId="1" hidden="1">'pow podst'!$A$1:$AC$23</definedName>
    <definedName name="Z_63B2D0D2_80CD_45DF_A322_65C39A12E93E_.wvu.FilterData" localSheetId="3" hidden="1">'pow rez'!$A$2:$AC$20</definedName>
    <definedName name="Z_63B2D0D2_80CD_45DF_A322_65C39A12E93E_.wvu.PrintArea" localSheetId="0" hidden="1">'04 - kuj-pom'!$A$1:$O$36</definedName>
    <definedName name="Z_63B2D0D2_80CD_45DF_A322_65C39A12E93E_.wvu.PrintArea" localSheetId="2" hidden="1">'gm podst'!$A$1:$AD$96</definedName>
    <definedName name="Z_63B2D0D2_80CD_45DF_A322_65C39A12E93E_.wvu.PrintArea" localSheetId="4" hidden="1">'gm rez'!$A$1:$AD$89</definedName>
    <definedName name="Z_63B2D0D2_80CD_45DF_A322_65C39A12E93E_.wvu.PrintArea" localSheetId="1" hidden="1">'pow podst'!$A$1:$AC$28</definedName>
    <definedName name="Z_63B2D0D2_80CD_45DF_A322_65C39A12E93E_.wvu.PrintArea" localSheetId="3" hidden="1">'pow rez'!$A$1:$AC$23</definedName>
    <definedName name="Z_63B2D0D2_80CD_45DF_A322_65C39A12E93E_.wvu.PrintTitles" localSheetId="2" hidden="1">'gm podst'!$1:$2</definedName>
    <definedName name="Z_63B2D0D2_80CD_45DF_A322_65C39A12E93E_.wvu.PrintTitles" localSheetId="4" hidden="1">'gm rez'!$1:$2</definedName>
    <definedName name="Z_63B2D0D2_80CD_45DF_A322_65C39A12E93E_.wvu.PrintTitles" localSheetId="1" hidden="1">'pow podst'!$1:$2</definedName>
    <definedName name="Z_63B2D0D2_80CD_45DF_A322_65C39A12E93E_.wvu.PrintTitles" localSheetId="3" hidden="1">'pow rez'!$1:$2</definedName>
    <definedName name="Z_6746EC04_5D7E_47D2_B503_97B5E5817983_.wvu.Cols" localSheetId="2" hidden="1">'gm podst'!#REF!</definedName>
    <definedName name="Z_6746EC04_5D7E_47D2_B503_97B5E5817983_.wvu.Cols" localSheetId="1" hidden="1">'pow podst'!#REF!</definedName>
    <definedName name="Z_6746EC04_5D7E_47D2_B503_97B5E5817983_.wvu.FilterData" localSheetId="2" hidden="1">'gm podst'!#REF!</definedName>
    <definedName name="Z_6746EC04_5D7E_47D2_B503_97B5E5817983_.wvu.FilterData" localSheetId="4" hidden="1">'gm rez'!$A$1:$AD$85</definedName>
    <definedName name="Z_6746EC04_5D7E_47D2_B503_97B5E5817983_.wvu.FilterData" localSheetId="1" hidden="1">'pow podst'!$A$1:$AC$23</definedName>
    <definedName name="Z_6746EC04_5D7E_47D2_B503_97B5E5817983_.wvu.FilterData" localSheetId="3" hidden="1">'pow rez'!$A$2:$AC$20</definedName>
    <definedName name="Z_6746EC04_5D7E_47D2_B503_97B5E5817983_.wvu.PrintArea" localSheetId="0" hidden="1">'04 - kuj-pom'!$A$1:$O$36</definedName>
    <definedName name="Z_6746EC04_5D7E_47D2_B503_97B5E5817983_.wvu.PrintArea" localSheetId="2" hidden="1">'gm podst'!$A$1:$AD$96</definedName>
    <definedName name="Z_6746EC04_5D7E_47D2_B503_97B5E5817983_.wvu.PrintArea" localSheetId="4" hidden="1">'gm rez'!$A$1:$AD$89</definedName>
    <definedName name="Z_6746EC04_5D7E_47D2_B503_97B5E5817983_.wvu.PrintArea" localSheetId="1" hidden="1">'pow podst'!$A$1:$AC$28</definedName>
    <definedName name="Z_6746EC04_5D7E_47D2_B503_97B5E5817983_.wvu.PrintArea" localSheetId="3" hidden="1">'pow rez'!$A$1:$AC$23</definedName>
    <definedName name="Z_6746EC04_5D7E_47D2_B503_97B5E5817983_.wvu.PrintTitles" localSheetId="2" hidden="1">'gm podst'!$1:$2</definedName>
    <definedName name="Z_6746EC04_5D7E_47D2_B503_97B5E5817983_.wvu.PrintTitles" localSheetId="4" hidden="1">'gm rez'!$1:$2</definedName>
    <definedName name="Z_6746EC04_5D7E_47D2_B503_97B5E5817983_.wvu.PrintTitles" localSheetId="1" hidden="1">'pow podst'!$1:$2</definedName>
    <definedName name="Z_6746EC04_5D7E_47D2_B503_97B5E5817983_.wvu.PrintTitles" localSheetId="3" hidden="1">'pow rez'!$1:$2</definedName>
    <definedName name="Z_687D00C1_A6F8_4043_AED2_9E0277580DC2_.wvu.FilterData" localSheetId="2" hidden="1">'gm podst'!#REF!</definedName>
    <definedName name="Z_896A36C3_0E85_4D6C_ADC1_4584229CC02F_.wvu.FilterData" localSheetId="2" hidden="1">'gm podst'!#REF!</definedName>
    <definedName name="Z_8DFF20C2_9100_42E7_B71B_A5D866A53886_.wvu.Cols" localSheetId="2" hidden="1">'gm podst'!#REF!</definedName>
    <definedName name="Z_8DFF20C2_9100_42E7_B71B_A5D866A53886_.wvu.Cols" localSheetId="1" hidden="1">'pow podst'!#REF!</definedName>
    <definedName name="Z_8DFF20C2_9100_42E7_B71B_A5D866A53886_.wvu.FilterData" localSheetId="2" hidden="1">'gm podst'!#REF!</definedName>
    <definedName name="Z_8DFF20C2_9100_42E7_B71B_A5D866A53886_.wvu.FilterData" localSheetId="4" hidden="1">'gm rez'!$A$1:$AD$85</definedName>
    <definedName name="Z_8DFF20C2_9100_42E7_B71B_A5D866A53886_.wvu.FilterData" localSheetId="1" hidden="1">'pow podst'!$A$1:$AC$23</definedName>
    <definedName name="Z_8DFF20C2_9100_42E7_B71B_A5D866A53886_.wvu.FilterData" localSheetId="3" hidden="1">'pow rez'!$A$2:$AC$20</definedName>
    <definedName name="Z_8DFF20C2_9100_42E7_B71B_A5D866A53886_.wvu.PrintArea" localSheetId="0" hidden="1">'04 - kuj-pom'!$A$1:$O$36</definedName>
    <definedName name="Z_8DFF20C2_9100_42E7_B71B_A5D866A53886_.wvu.PrintArea" localSheetId="2" hidden="1">'gm podst'!$A$1:$AD$96</definedName>
    <definedName name="Z_8DFF20C2_9100_42E7_B71B_A5D866A53886_.wvu.PrintArea" localSheetId="4" hidden="1">'gm rez'!$A$1:$AD$89</definedName>
    <definedName name="Z_8DFF20C2_9100_42E7_B71B_A5D866A53886_.wvu.PrintArea" localSheetId="1" hidden="1">'pow podst'!$A$1:$AC$28</definedName>
    <definedName name="Z_8DFF20C2_9100_42E7_B71B_A5D866A53886_.wvu.PrintArea" localSheetId="3" hidden="1">'pow rez'!$A$1:$AC$23</definedName>
    <definedName name="Z_8DFF20C2_9100_42E7_B71B_A5D866A53886_.wvu.PrintTitles" localSheetId="2" hidden="1">'gm podst'!$1:$2</definedName>
    <definedName name="Z_8DFF20C2_9100_42E7_B71B_A5D866A53886_.wvu.PrintTitles" localSheetId="4" hidden="1">'gm rez'!$1:$2</definedName>
    <definedName name="Z_8DFF20C2_9100_42E7_B71B_A5D866A53886_.wvu.PrintTitles" localSheetId="1" hidden="1">'pow podst'!$1:$2</definedName>
    <definedName name="Z_8DFF20C2_9100_42E7_B71B_A5D866A53886_.wvu.PrintTitles" localSheetId="3" hidden="1">'pow rez'!$1:$2</definedName>
    <definedName name="Z_E572C057_A333_4F45_A887_53F28B4A59DD_.wvu.Cols" localSheetId="2" hidden="1">'gm podst'!#REF!</definedName>
    <definedName name="Z_E572C057_A333_4F45_A887_53F28B4A59DD_.wvu.FilterData" localSheetId="4" hidden="1">'gm rez'!$A$1:$AD$85</definedName>
    <definedName name="Z_E572C057_A333_4F45_A887_53F28B4A59DD_.wvu.FilterData" localSheetId="1" hidden="1">'pow podst'!$A$1:$AC$23</definedName>
    <definedName name="Z_E572C057_A333_4F45_A887_53F28B4A59DD_.wvu.FilterData" localSheetId="3" hidden="1">'pow rez'!$A$2:$AC$20</definedName>
    <definedName name="Z_E572C057_A333_4F45_A887_53F28B4A59DD_.wvu.PrintArea" localSheetId="0" hidden="1">'04 - kuj-pom'!$A$1:$O$36</definedName>
    <definedName name="Z_E572C057_A333_4F45_A887_53F28B4A59DD_.wvu.PrintArea" localSheetId="2" hidden="1">'gm podst'!$A$1:$AD$96</definedName>
    <definedName name="Z_E572C057_A333_4F45_A887_53F28B4A59DD_.wvu.PrintArea" localSheetId="4" hidden="1">'gm rez'!$A$1:$AD$89</definedName>
    <definedName name="Z_E572C057_A333_4F45_A887_53F28B4A59DD_.wvu.PrintArea" localSheetId="1" hidden="1">'pow podst'!$A$1:$AC$28</definedName>
    <definedName name="Z_E572C057_A333_4F45_A887_53F28B4A59DD_.wvu.PrintArea" localSheetId="3" hidden="1">'pow rez'!$A$1:$AC$23</definedName>
    <definedName name="Z_E572C057_A333_4F45_A887_53F28B4A59DD_.wvu.PrintTitles" localSheetId="2" hidden="1">'gm podst'!$1:$2</definedName>
    <definedName name="Z_E572C057_A333_4F45_A887_53F28B4A59DD_.wvu.PrintTitles" localSheetId="4" hidden="1">'gm rez'!$1:$2</definedName>
    <definedName name="Z_E572C057_A333_4F45_A887_53F28B4A59DD_.wvu.PrintTitles" localSheetId="1" hidden="1">'pow podst'!$1:$2</definedName>
    <definedName name="Z_E572C057_A333_4F45_A887_53F28B4A59DD_.wvu.PrintTitles" localSheetId="3" hidden="1">'pow rez'!$1:$2</definedName>
  </definedNames>
  <calcPr calcId="162913"/>
  <customWorkbookViews>
    <customWorkbookView name="Paulinka - Widok osobisty" guid="{63B2D0D2-80CD-45DF-A322-65C39A12E93E}" mergeInterval="0" personalView="1" maximized="1" xWindow="-9" yWindow="-9" windowWidth="1938" windowHeight="1048" activeSheetId="4"/>
    <customWorkbookView name="user - Widok osobisty" guid="{8DFF20C2-9100-42E7-B71B-A5D866A53886}" mergeInterval="0" personalView="1" maximized="1" windowWidth="1276" windowHeight="759" activeSheetId="5"/>
    <customWorkbookView name="kjarzembowski - Widok osobisty" guid="{52EA149E-1919-4AEE-997B-A1DCF9091CAD}" autoUpdate="1" mergeInterval="5" personalView="1" maximized="1" xWindow="-8" yWindow="-8" windowWidth="1382" windowHeight="744" activeSheetId="3"/>
    <customWorkbookView name="Marcin Szulczewski - Widok osobisty" guid="{6746EC04-5D7E-47D2-B503-97B5E5817983}" mergeInterval="0" personalView="1" maximized="1" windowWidth="1532" windowHeight="638" activeSheetId="3"/>
    <customWorkbookView name="Maksymilian Wolarz - Widok osobisty" guid="{E572C057-A333-4F45-A887-53F28B4A59DD}" mergeInterval="0" personalView="1" maximized="1" xWindow="-8" yWindow="-8" windowWidth="1382" windowHeight="744" activeSheetId="4" showComments="commIndAndComment"/>
  </customWorkbookViews>
</workbook>
</file>

<file path=xl/calcChain.xml><?xml version="1.0" encoding="utf-8"?>
<calcChain xmlns="http://schemas.openxmlformats.org/spreadsheetml/2006/main">
  <c r="Z15" i="4" l="1"/>
  <c r="AA15" i="4"/>
  <c r="AB15" i="4"/>
  <c r="AC15" i="4"/>
  <c r="AD8" i="3" l="1"/>
  <c r="AB8" i="3"/>
  <c r="AC8" i="3" s="1"/>
  <c r="AA8" i="3"/>
  <c r="AD7" i="3"/>
  <c r="AB7" i="3"/>
  <c r="AC7" i="3" s="1"/>
  <c r="AA7" i="3"/>
  <c r="AD6" i="3"/>
  <c r="AB6" i="3"/>
  <c r="AC6" i="3" s="1"/>
  <c r="AA6" i="3"/>
  <c r="AA4" i="3"/>
  <c r="AB4" i="3"/>
  <c r="AC4" i="3" s="1"/>
  <c r="AD4" i="3"/>
  <c r="AA5" i="3"/>
  <c r="AB5" i="3"/>
  <c r="AC5" i="3" s="1"/>
  <c r="AD5" i="3"/>
  <c r="L33" i="5" l="1"/>
  <c r="L34" i="5"/>
  <c r="L35" i="5"/>
  <c r="M35" i="5" s="1"/>
  <c r="L36" i="5"/>
  <c r="L37" i="5"/>
  <c r="M37" i="5" s="1"/>
  <c r="L38" i="5"/>
  <c r="L39" i="5"/>
  <c r="L40" i="5"/>
  <c r="M40" i="5" s="1"/>
  <c r="L41" i="5"/>
  <c r="L42" i="5"/>
  <c r="M42" i="5" s="1"/>
  <c r="L43" i="5"/>
  <c r="L44" i="5"/>
  <c r="M44" i="5" s="1"/>
  <c r="L45" i="5"/>
  <c r="L46" i="5"/>
  <c r="L47" i="5"/>
  <c r="L48" i="5"/>
  <c r="L49" i="5"/>
  <c r="L50" i="5"/>
  <c r="M50" i="5" s="1"/>
  <c r="L51" i="5"/>
  <c r="L52" i="5"/>
  <c r="L53" i="5"/>
  <c r="L54" i="5"/>
  <c r="M54" i="5" s="1"/>
  <c r="L55" i="5"/>
  <c r="L56" i="5"/>
  <c r="M56" i="5" s="1"/>
  <c r="L57" i="5"/>
  <c r="L58" i="5"/>
  <c r="L59" i="5"/>
  <c r="L60" i="5"/>
  <c r="L61" i="5"/>
  <c r="L62" i="5"/>
  <c r="M62" i="5" s="1"/>
  <c r="L63" i="5"/>
  <c r="L64" i="5"/>
  <c r="L65" i="5"/>
  <c r="L66" i="5"/>
  <c r="M66" i="5" s="1"/>
  <c r="L67" i="5"/>
  <c r="L68" i="5"/>
  <c r="L69" i="5"/>
  <c r="L70" i="5"/>
  <c r="L71" i="5"/>
  <c r="L72" i="5"/>
  <c r="M72" i="5" s="1"/>
  <c r="L73" i="5"/>
  <c r="L74" i="5"/>
  <c r="L75" i="5"/>
  <c r="L76" i="5"/>
  <c r="L77" i="5"/>
  <c r="L78" i="5"/>
  <c r="M78" i="5" s="1"/>
  <c r="L79" i="5"/>
  <c r="L80" i="5"/>
  <c r="M80" i="5" s="1"/>
  <c r="L81" i="5"/>
  <c r="AB87" i="3"/>
  <c r="AC87" i="3" s="1"/>
  <c r="U87" i="3"/>
  <c r="AA87" i="3" s="1"/>
  <c r="L84" i="3"/>
  <c r="M84" i="3" s="1"/>
  <c r="L82" i="3"/>
  <c r="M82" i="3" s="1"/>
  <c r="L83" i="3"/>
  <c r="L85" i="3"/>
  <c r="M85" i="3" s="1"/>
  <c r="L86" i="3"/>
  <c r="M86" i="3" s="1"/>
  <c r="M87" i="3"/>
  <c r="AD87" i="3" s="1"/>
  <c r="K15" i="4"/>
  <c r="T15" i="4" s="1"/>
  <c r="T19" i="2"/>
  <c r="U85" i="3" l="1"/>
  <c r="AA85" i="3" s="1"/>
  <c r="AB86" i="3"/>
  <c r="AC86" i="3" s="1"/>
  <c r="AB82" i="3"/>
  <c r="AC82" i="3" s="1"/>
  <c r="AD84" i="3"/>
  <c r="AB83" i="3"/>
  <c r="AC83" i="3" s="1"/>
  <c r="U84" i="3"/>
  <c r="AA84" i="3" s="1"/>
  <c r="M83" i="3"/>
  <c r="AD83" i="3" s="1"/>
  <c r="U83" i="3"/>
  <c r="AA83" i="3" s="1"/>
  <c r="AD85" i="3"/>
  <c r="AB84" i="3"/>
  <c r="AC84" i="3" s="1"/>
  <c r="U86" i="3"/>
  <c r="AA86" i="3" s="1"/>
  <c r="U82" i="3"/>
  <c r="AA82" i="3" s="1"/>
  <c r="AD86" i="3"/>
  <c r="AB85" i="3"/>
  <c r="AC85" i="3" s="1"/>
  <c r="AD82" i="3"/>
  <c r="M82" i="5"/>
  <c r="AD82" i="5" s="1"/>
  <c r="AB82" i="5"/>
  <c r="AC82" i="5" s="1"/>
  <c r="U82" i="5"/>
  <c r="AA82" i="5" s="1"/>
  <c r="M79" i="5"/>
  <c r="AD79" i="5" s="1"/>
  <c r="AB79" i="5"/>
  <c r="AC79" i="5" s="1"/>
  <c r="U79" i="5"/>
  <c r="AA79" i="5" s="1"/>
  <c r="M76" i="5"/>
  <c r="AD76" i="5" s="1"/>
  <c r="AB76" i="5"/>
  <c r="AC76" i="5" s="1"/>
  <c r="U76" i="5"/>
  <c r="AA76" i="5" s="1"/>
  <c r="AB70" i="5"/>
  <c r="AC70" i="5" s="1"/>
  <c r="U70" i="5"/>
  <c r="AA70" i="5" s="1"/>
  <c r="AB64" i="5"/>
  <c r="AC64" i="5" s="1"/>
  <c r="U64" i="5"/>
  <c r="AA64" i="5" s="1"/>
  <c r="M61" i="5"/>
  <c r="AD61" i="5" s="1"/>
  <c r="U61" i="5"/>
  <c r="AA61" i="5" s="1"/>
  <c r="AB61" i="5"/>
  <c r="AC61" i="5" s="1"/>
  <c r="AB58" i="5"/>
  <c r="AC58" i="5" s="1"/>
  <c r="U58" i="5"/>
  <c r="AA58" i="5" s="1"/>
  <c r="M55" i="5"/>
  <c r="AD55" i="5" s="1"/>
  <c r="AB55" i="5"/>
  <c r="AC55" i="5" s="1"/>
  <c r="U55" i="5"/>
  <c r="AA55" i="5" s="1"/>
  <c r="M52" i="5"/>
  <c r="AD52" i="5" s="1"/>
  <c r="AB52" i="5"/>
  <c r="AC52" i="5" s="1"/>
  <c r="U52" i="5"/>
  <c r="AA52" i="5" s="1"/>
  <c r="M49" i="5"/>
  <c r="AD49" i="5" s="1"/>
  <c r="U49" i="5"/>
  <c r="AA49" i="5" s="1"/>
  <c r="AB49" i="5"/>
  <c r="AC49" i="5" s="1"/>
  <c r="AB46" i="5"/>
  <c r="AC46" i="5" s="1"/>
  <c r="U46" i="5"/>
  <c r="AA46" i="5" s="1"/>
  <c r="M43" i="5"/>
  <c r="AD43" i="5" s="1"/>
  <c r="U43" i="5"/>
  <c r="AA43" i="5" s="1"/>
  <c r="AB43" i="5"/>
  <c r="AC43" i="5" s="1"/>
  <c r="AB38" i="5"/>
  <c r="AC38" i="5" s="1"/>
  <c r="U38" i="5"/>
  <c r="AA38" i="5" s="1"/>
  <c r="U36" i="5"/>
  <c r="AA36" i="5" s="1"/>
  <c r="AB36" i="5"/>
  <c r="AC36" i="5" s="1"/>
  <c r="AB34" i="5"/>
  <c r="AC34" i="5" s="1"/>
  <c r="U34" i="5"/>
  <c r="AA34" i="5" s="1"/>
  <c r="M81" i="5"/>
  <c r="AD81" i="5" s="1"/>
  <c r="U81" i="5"/>
  <c r="AA81" i="5" s="1"/>
  <c r="AB81" i="5"/>
  <c r="AC81" i="5" s="1"/>
  <c r="M75" i="5"/>
  <c r="AD75" i="5" s="1"/>
  <c r="AB75" i="5"/>
  <c r="AC75" i="5" s="1"/>
  <c r="U75" i="5"/>
  <c r="AA75" i="5" s="1"/>
  <c r="AB72" i="5"/>
  <c r="AC72" i="5" s="1"/>
  <c r="U72" i="5"/>
  <c r="AA72" i="5" s="1"/>
  <c r="AD72" i="5"/>
  <c r="M69" i="5"/>
  <c r="AD69" i="5" s="1"/>
  <c r="U69" i="5"/>
  <c r="AA69" i="5" s="1"/>
  <c r="AB69" i="5"/>
  <c r="AC69" i="5" s="1"/>
  <c r="AB66" i="5"/>
  <c r="AC66" i="5" s="1"/>
  <c r="U66" i="5"/>
  <c r="AA66" i="5" s="1"/>
  <c r="AD66" i="5"/>
  <c r="M63" i="5"/>
  <c r="AD63" i="5" s="1"/>
  <c r="AB63" i="5"/>
  <c r="AC63" i="5" s="1"/>
  <c r="U63" i="5"/>
  <c r="AA63" i="5" s="1"/>
  <c r="M60" i="5"/>
  <c r="AD60" i="5" s="1"/>
  <c r="AB60" i="5"/>
  <c r="AC60" i="5" s="1"/>
  <c r="U60" i="5"/>
  <c r="AA60" i="5" s="1"/>
  <c r="M57" i="5"/>
  <c r="AD57" i="5" s="1"/>
  <c r="U57" i="5"/>
  <c r="AA57" i="5" s="1"/>
  <c r="AB57" i="5"/>
  <c r="AC57" i="5" s="1"/>
  <c r="M51" i="5"/>
  <c r="AD51" i="5" s="1"/>
  <c r="U51" i="5"/>
  <c r="AA51" i="5" s="1"/>
  <c r="AB51" i="5"/>
  <c r="AC51" i="5" s="1"/>
  <c r="M48" i="5"/>
  <c r="AD48" i="5" s="1"/>
  <c r="AB48" i="5"/>
  <c r="AC48" i="5" s="1"/>
  <c r="U48" i="5"/>
  <c r="AA48" i="5" s="1"/>
  <c r="M45" i="5"/>
  <c r="AD45" i="5" s="1"/>
  <c r="U45" i="5"/>
  <c r="AA45" i="5" s="1"/>
  <c r="AB45" i="5"/>
  <c r="AC45" i="5" s="1"/>
  <c r="AB40" i="5"/>
  <c r="AC40" i="5" s="1"/>
  <c r="AD40" i="5"/>
  <c r="U40" i="5"/>
  <c r="AA40" i="5" s="1"/>
  <c r="M33" i="5"/>
  <c r="AD33" i="5" s="1"/>
  <c r="U33" i="5"/>
  <c r="AA33" i="5" s="1"/>
  <c r="AB33" i="5"/>
  <c r="AC33" i="5" s="1"/>
  <c r="AB78" i="5"/>
  <c r="AC78" i="5" s="1"/>
  <c r="U78" i="5"/>
  <c r="AA78" i="5" s="1"/>
  <c r="AD78" i="5"/>
  <c r="M74" i="5"/>
  <c r="AD74" i="5" s="1"/>
  <c r="AB74" i="5"/>
  <c r="AC74" i="5" s="1"/>
  <c r="U74" i="5"/>
  <c r="AA74" i="5" s="1"/>
  <c r="M71" i="5"/>
  <c r="AD71" i="5" s="1"/>
  <c r="AB71" i="5"/>
  <c r="AC71" i="5" s="1"/>
  <c r="U71" i="5"/>
  <c r="AA71" i="5" s="1"/>
  <c r="M68" i="5"/>
  <c r="AD68" i="5" s="1"/>
  <c r="AB68" i="5"/>
  <c r="AC68" i="5" s="1"/>
  <c r="U68" i="5"/>
  <c r="AA68" i="5" s="1"/>
  <c r="M65" i="5"/>
  <c r="AD65" i="5" s="1"/>
  <c r="U65" i="5"/>
  <c r="AA65" i="5" s="1"/>
  <c r="AB65" i="5"/>
  <c r="AC65" i="5" s="1"/>
  <c r="M59" i="5"/>
  <c r="AD59" i="5" s="1"/>
  <c r="AB59" i="5"/>
  <c r="AC59" i="5" s="1"/>
  <c r="U59" i="5"/>
  <c r="AA59" i="5" s="1"/>
  <c r="AA54" i="5"/>
  <c r="AB54" i="5"/>
  <c r="AC54" i="5" s="1"/>
  <c r="AD54" i="5"/>
  <c r="M47" i="5"/>
  <c r="AD47" i="5" s="1"/>
  <c r="U47" i="5"/>
  <c r="AA47" i="5" s="1"/>
  <c r="AB47" i="5"/>
  <c r="AC47" i="5" s="1"/>
  <c r="AB42" i="5"/>
  <c r="AC42" i="5" s="1"/>
  <c r="AD42" i="5"/>
  <c r="U42" i="5"/>
  <c r="AA42" i="5" s="1"/>
  <c r="M39" i="5"/>
  <c r="AD39" i="5" s="1"/>
  <c r="U39" i="5"/>
  <c r="AA39" i="5" s="1"/>
  <c r="AB39" i="5"/>
  <c r="AC39" i="5" s="1"/>
  <c r="AD37" i="5"/>
  <c r="AB37" i="5"/>
  <c r="AC37" i="5" s="1"/>
  <c r="U37" i="5"/>
  <c r="AA37" i="5" s="1"/>
  <c r="AD35" i="5"/>
  <c r="U35" i="5"/>
  <c r="AA35" i="5" s="1"/>
  <c r="AB35" i="5"/>
  <c r="AC35" i="5" s="1"/>
  <c r="AB80" i="5"/>
  <c r="AC80" i="5" s="1"/>
  <c r="U80" i="5"/>
  <c r="AA80" i="5" s="1"/>
  <c r="AD80" i="5"/>
  <c r="M77" i="5"/>
  <c r="AD77" i="5" s="1"/>
  <c r="U77" i="5"/>
  <c r="AA77" i="5" s="1"/>
  <c r="AB77" i="5"/>
  <c r="AC77" i="5" s="1"/>
  <c r="M73" i="5"/>
  <c r="AD73" i="5" s="1"/>
  <c r="U73" i="5"/>
  <c r="AA73" i="5" s="1"/>
  <c r="AB73" i="5"/>
  <c r="AC73" i="5" s="1"/>
  <c r="M70" i="5"/>
  <c r="AD70" i="5" s="1"/>
  <c r="M67" i="5"/>
  <c r="AD67" i="5" s="1"/>
  <c r="AB67" i="5"/>
  <c r="AC67" i="5" s="1"/>
  <c r="U67" i="5"/>
  <c r="AA67" i="5" s="1"/>
  <c r="M64" i="5"/>
  <c r="AD64" i="5" s="1"/>
  <c r="AB62" i="5"/>
  <c r="AC62" i="5" s="1"/>
  <c r="U62" i="5"/>
  <c r="AA62" i="5" s="1"/>
  <c r="AD62" i="5"/>
  <c r="M58" i="5"/>
  <c r="AD58" i="5" s="1"/>
  <c r="AB56" i="5"/>
  <c r="AC56" i="5" s="1"/>
  <c r="U56" i="5"/>
  <c r="AA56" i="5" s="1"/>
  <c r="AD56" i="5"/>
  <c r="M53" i="5"/>
  <c r="AD53" i="5" s="1"/>
  <c r="U53" i="5"/>
  <c r="AA53" i="5" s="1"/>
  <c r="AB53" i="5"/>
  <c r="AC53" i="5" s="1"/>
  <c r="AB50" i="5"/>
  <c r="AC50" i="5" s="1"/>
  <c r="AD50" i="5"/>
  <c r="U50" i="5"/>
  <c r="AA50" i="5" s="1"/>
  <c r="M46" i="5"/>
  <c r="AD46" i="5" s="1"/>
  <c r="AB44" i="5"/>
  <c r="AC44" i="5" s="1"/>
  <c r="AD44" i="5"/>
  <c r="U44" i="5"/>
  <c r="AA44" i="5" s="1"/>
  <c r="M41" i="5"/>
  <c r="AD41" i="5" s="1"/>
  <c r="U41" i="5"/>
  <c r="AA41" i="5" s="1"/>
  <c r="AB41" i="5"/>
  <c r="AC41" i="5" s="1"/>
  <c r="M38" i="5"/>
  <c r="AD38" i="5" s="1"/>
  <c r="M36" i="5"/>
  <c r="AD36" i="5" s="1"/>
  <c r="M34" i="5"/>
  <c r="AD34" i="5" s="1"/>
  <c r="L15" i="4"/>
  <c r="K8" i="4" l="1"/>
  <c r="K9" i="4"/>
  <c r="T9" i="4" s="1"/>
  <c r="K10" i="4"/>
  <c r="K11" i="4"/>
  <c r="T11" i="4" s="1"/>
  <c r="K12" i="4"/>
  <c r="AA12" i="4" s="1"/>
  <c r="AB12" i="4" s="1"/>
  <c r="K13" i="4"/>
  <c r="T13" i="4" s="1"/>
  <c r="K14" i="4"/>
  <c r="K16" i="4"/>
  <c r="T16" i="4" s="1"/>
  <c r="K17" i="4"/>
  <c r="T17" i="4" s="1"/>
  <c r="L13" i="4" l="1"/>
  <c r="L16" i="4"/>
  <c r="AC16" i="4" s="1"/>
  <c r="L11" i="4"/>
  <c r="AC11" i="4" s="1"/>
  <c r="Z17" i="4"/>
  <c r="AA14" i="4"/>
  <c r="AB14" i="4" s="1"/>
  <c r="Z13" i="4"/>
  <c r="AA10" i="4"/>
  <c r="AB10" i="4" s="1"/>
  <c r="Z9" i="4"/>
  <c r="L8" i="4"/>
  <c r="AC8" i="4" s="1"/>
  <c r="T8" i="4"/>
  <c r="Z8" i="4" s="1"/>
  <c r="AA16" i="4"/>
  <c r="AB16" i="4" s="1"/>
  <c r="AA11" i="4"/>
  <c r="AB11" i="4" s="1"/>
  <c r="L14" i="4"/>
  <c r="T14" i="4"/>
  <c r="Z14" i="4" s="1"/>
  <c r="L10" i="4"/>
  <c r="AC10" i="4" s="1"/>
  <c r="T10" i="4"/>
  <c r="Z10" i="4" s="1"/>
  <c r="Z16" i="4"/>
  <c r="AC13" i="4"/>
  <c r="Z11" i="4"/>
  <c r="AA8" i="4"/>
  <c r="AB8" i="4" s="1"/>
  <c r="L17" i="4"/>
  <c r="AC17" i="4" s="1"/>
  <c r="L12" i="4"/>
  <c r="AC12" i="4" s="1"/>
  <c r="T12" i="4"/>
  <c r="Z12" i="4" s="1"/>
  <c r="L9" i="4"/>
  <c r="AC9" i="4" s="1"/>
  <c r="AA17" i="4"/>
  <c r="AB17" i="4" s="1"/>
  <c r="AC14" i="4"/>
  <c r="AA13" i="4"/>
  <c r="AB13" i="4" s="1"/>
  <c r="AA9" i="4"/>
  <c r="AB9" i="4" s="1"/>
  <c r="K3" i="2" l="1"/>
  <c r="K4" i="2"/>
  <c r="K5" i="2"/>
  <c r="T5" i="2" s="1"/>
  <c r="K6" i="2"/>
  <c r="T6" i="2" s="1"/>
  <c r="K7" i="2"/>
  <c r="K8" i="2"/>
  <c r="K9" i="2"/>
  <c r="T9" i="2" s="1"/>
  <c r="K10" i="2"/>
  <c r="K11" i="2"/>
  <c r="T11" i="2" s="1"/>
  <c r="K12" i="2"/>
  <c r="K13" i="2"/>
  <c r="T13" i="2" s="1"/>
  <c r="K14" i="2"/>
  <c r="K15" i="2"/>
  <c r="K16" i="2"/>
  <c r="K17" i="2"/>
  <c r="T17" i="2" s="1"/>
  <c r="K18" i="2"/>
  <c r="T18" i="2" s="1"/>
  <c r="L19" i="2"/>
  <c r="L18" i="2" l="1"/>
  <c r="L3" i="2"/>
  <c r="T3" i="2"/>
  <c r="L15" i="2"/>
  <c r="T15" i="2"/>
  <c r="L14" i="2"/>
  <c r="T14" i="2"/>
  <c r="L8" i="2"/>
  <c r="T8" i="2"/>
  <c r="L7" i="2"/>
  <c r="T7" i="2"/>
  <c r="L12" i="2"/>
  <c r="T12" i="2"/>
  <c r="L16" i="2"/>
  <c r="T16" i="2"/>
  <c r="L10" i="2"/>
  <c r="T10" i="2"/>
  <c r="L4" i="2"/>
  <c r="T4" i="2"/>
  <c r="L13" i="2"/>
  <c r="L6" i="2"/>
  <c r="L9" i="2"/>
  <c r="L5" i="2"/>
  <c r="L11" i="2"/>
  <c r="L17" i="2"/>
  <c r="P13" i="1" l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4" i="1"/>
  <c r="Q24" i="1"/>
  <c r="P25" i="1"/>
  <c r="Q25" i="1"/>
  <c r="P26" i="1"/>
  <c r="Q26" i="1"/>
  <c r="P27" i="1"/>
  <c r="Q27" i="1"/>
  <c r="P28" i="1"/>
  <c r="Q28" i="1"/>
  <c r="P29" i="1"/>
  <c r="Q29" i="1"/>
  <c r="P12" i="1"/>
  <c r="P20" i="1" s="1"/>
  <c r="Q12" i="1"/>
  <c r="X20" i="2"/>
  <c r="Y20" i="2"/>
  <c r="X21" i="2"/>
  <c r="Y21" i="2"/>
  <c r="X22" i="2"/>
  <c r="Y22" i="2"/>
  <c r="X23" i="2"/>
  <c r="Y23" i="2"/>
  <c r="Y88" i="3"/>
  <c r="Z88" i="3"/>
  <c r="Y89" i="3"/>
  <c r="Z89" i="3"/>
  <c r="Y90" i="3"/>
  <c r="Z90" i="3"/>
  <c r="Y91" i="3"/>
  <c r="Z91" i="3"/>
  <c r="X18" i="4"/>
  <c r="Y18" i="4"/>
  <c r="X19" i="4"/>
  <c r="Y19" i="4"/>
  <c r="X20" i="4"/>
  <c r="Y20" i="4"/>
  <c r="Y83" i="5"/>
  <c r="Z83" i="5"/>
  <c r="Y84" i="5"/>
  <c r="Z84" i="5"/>
  <c r="Y85" i="5"/>
  <c r="Z85" i="5"/>
  <c r="AA3" i="3"/>
  <c r="Q30" i="1" l="1"/>
  <c r="P30" i="1"/>
  <c r="P33" i="1" s="1"/>
  <c r="Q45" i="1"/>
  <c r="Q46" i="1"/>
  <c r="P46" i="1"/>
  <c r="Q32" i="1"/>
  <c r="Q31" i="1"/>
  <c r="P32" i="1"/>
  <c r="P45" i="1"/>
  <c r="P31" i="1"/>
  <c r="Q21" i="1"/>
  <c r="Q34" i="1" s="1"/>
  <c r="P21" i="1"/>
  <c r="P34" i="1" s="1"/>
  <c r="P39" i="1" s="1"/>
  <c r="Q42" i="1"/>
  <c r="Q20" i="1"/>
  <c r="P22" i="1"/>
  <c r="P42" i="1"/>
  <c r="Q22" i="1"/>
  <c r="Q23" i="1"/>
  <c r="Q43" i="1"/>
  <c r="P43" i="1"/>
  <c r="P23" i="1"/>
  <c r="Q33" i="1" l="1"/>
  <c r="Q36" i="1"/>
  <c r="Q41" i="1" s="1"/>
  <c r="Q47" i="1"/>
  <c r="P47" i="1"/>
  <c r="Q35" i="1"/>
  <c r="Q40" i="1" s="1"/>
  <c r="P35" i="1"/>
  <c r="P40" i="1" s="1"/>
  <c r="Q44" i="1"/>
  <c r="Q39" i="1"/>
  <c r="P44" i="1"/>
  <c r="P36" i="1"/>
  <c r="P41" i="1" s="1"/>
  <c r="Q38" i="1" l="1"/>
  <c r="P38" i="1"/>
  <c r="L22" i="5" l="1"/>
  <c r="U22" i="5" s="1"/>
  <c r="M22" i="5" l="1"/>
  <c r="AD22" i="5" s="1"/>
  <c r="AA22" i="5"/>
  <c r="AB22" i="5"/>
  <c r="AC22" i="5" s="1"/>
  <c r="L50" i="3"/>
  <c r="U50" i="3" s="1"/>
  <c r="M50" i="3" l="1"/>
  <c r="AD50" i="3" s="1"/>
  <c r="AB50" i="3"/>
  <c r="AC50" i="3" s="1"/>
  <c r="L4" i="5" l="1"/>
  <c r="U4" i="5" s="1"/>
  <c r="L5" i="5"/>
  <c r="U5" i="5" s="1"/>
  <c r="L6" i="5"/>
  <c r="U6" i="5" s="1"/>
  <c r="L7" i="5"/>
  <c r="U7" i="5" s="1"/>
  <c r="L8" i="5"/>
  <c r="U8" i="5" s="1"/>
  <c r="L9" i="5"/>
  <c r="U9" i="5" s="1"/>
  <c r="L10" i="5"/>
  <c r="U10" i="5" s="1"/>
  <c r="L11" i="5"/>
  <c r="U11" i="5" s="1"/>
  <c r="L12" i="5"/>
  <c r="U12" i="5" s="1"/>
  <c r="L13" i="5"/>
  <c r="U13" i="5" s="1"/>
  <c r="L14" i="5"/>
  <c r="U14" i="5" s="1"/>
  <c r="L15" i="5"/>
  <c r="U15" i="5" s="1"/>
  <c r="L16" i="5"/>
  <c r="U16" i="5" s="1"/>
  <c r="L17" i="5"/>
  <c r="U17" i="5" s="1"/>
  <c r="L18" i="5"/>
  <c r="U18" i="5" s="1"/>
  <c r="L19" i="5"/>
  <c r="U19" i="5" s="1"/>
  <c r="L20" i="5"/>
  <c r="U20" i="5" s="1"/>
  <c r="L21" i="5"/>
  <c r="U21" i="5" s="1"/>
  <c r="L23" i="5"/>
  <c r="U23" i="5" s="1"/>
  <c r="L24" i="5"/>
  <c r="U24" i="5" s="1"/>
  <c r="L25" i="5"/>
  <c r="U25" i="5" s="1"/>
  <c r="L26" i="5"/>
  <c r="U26" i="5" s="1"/>
  <c r="L27" i="5"/>
  <c r="U27" i="5" s="1"/>
  <c r="L28" i="5"/>
  <c r="U28" i="5" s="1"/>
  <c r="L29" i="5"/>
  <c r="U29" i="5" s="1"/>
  <c r="L30" i="5"/>
  <c r="U30" i="5" s="1"/>
  <c r="L31" i="5"/>
  <c r="U31" i="5" s="1"/>
  <c r="L32" i="5"/>
  <c r="U32" i="5" s="1"/>
  <c r="L3" i="5"/>
  <c r="U3" i="5" s="1"/>
  <c r="K4" i="4"/>
  <c r="K5" i="4"/>
  <c r="T5" i="4" s="1"/>
  <c r="K6" i="4"/>
  <c r="K7" i="4"/>
  <c r="K3" i="4"/>
  <c r="T3" i="4" s="1"/>
  <c r="L11" i="3"/>
  <c r="U11" i="3" s="1"/>
  <c r="L12" i="3"/>
  <c r="L13" i="3"/>
  <c r="U13" i="3" s="1"/>
  <c r="L14" i="3"/>
  <c r="U14" i="3" s="1"/>
  <c r="L15" i="3"/>
  <c r="U15" i="3" s="1"/>
  <c r="L16" i="3"/>
  <c r="U16" i="3" s="1"/>
  <c r="L17" i="3"/>
  <c r="U17" i="3" s="1"/>
  <c r="L18" i="3"/>
  <c r="U18" i="3" s="1"/>
  <c r="L19" i="3"/>
  <c r="U19" i="3" s="1"/>
  <c r="L20" i="3"/>
  <c r="L21" i="3"/>
  <c r="U21" i="3" s="1"/>
  <c r="L22" i="3"/>
  <c r="U22" i="3" s="1"/>
  <c r="L23" i="3"/>
  <c r="U23" i="3" s="1"/>
  <c r="L24" i="3"/>
  <c r="L25" i="3"/>
  <c r="L26" i="3"/>
  <c r="U26" i="3" s="1"/>
  <c r="L27" i="3"/>
  <c r="U27" i="3" s="1"/>
  <c r="L28" i="3"/>
  <c r="U28" i="3" s="1"/>
  <c r="L29" i="3"/>
  <c r="U29" i="3" s="1"/>
  <c r="L30" i="3"/>
  <c r="L31" i="3"/>
  <c r="L32" i="3"/>
  <c r="L33" i="3"/>
  <c r="U33" i="3" s="1"/>
  <c r="L34" i="3"/>
  <c r="U34" i="3" s="1"/>
  <c r="L35" i="3"/>
  <c r="U35" i="3" s="1"/>
  <c r="L36" i="3"/>
  <c r="L37" i="3"/>
  <c r="U37" i="3" s="1"/>
  <c r="L38" i="3"/>
  <c r="U38" i="3" s="1"/>
  <c r="L39" i="3"/>
  <c r="U39" i="3" s="1"/>
  <c r="L40" i="3"/>
  <c r="U40" i="3" s="1"/>
  <c r="L41" i="3"/>
  <c r="U41" i="3" s="1"/>
  <c r="L42" i="3"/>
  <c r="U42" i="3" s="1"/>
  <c r="L43" i="3"/>
  <c r="L44" i="3"/>
  <c r="L45" i="3"/>
  <c r="U45" i="3" s="1"/>
  <c r="L46" i="3"/>
  <c r="U46" i="3" s="1"/>
  <c r="L47" i="3"/>
  <c r="U47" i="3" s="1"/>
  <c r="L48" i="3"/>
  <c r="U48" i="3" s="1"/>
  <c r="L49" i="3"/>
  <c r="U49" i="3" s="1"/>
  <c r="L51" i="3"/>
  <c r="U51" i="3" s="1"/>
  <c r="L52" i="3"/>
  <c r="U52" i="3" s="1"/>
  <c r="L53" i="3"/>
  <c r="U53" i="3" s="1"/>
  <c r="L54" i="3"/>
  <c r="U54" i="3" s="1"/>
  <c r="L55" i="3"/>
  <c r="L56" i="3"/>
  <c r="U56" i="3" s="1"/>
  <c r="L57" i="3"/>
  <c r="U57" i="3" s="1"/>
  <c r="L58" i="3"/>
  <c r="U58" i="3" s="1"/>
  <c r="L59" i="3"/>
  <c r="L60" i="3"/>
  <c r="U60" i="3" s="1"/>
  <c r="L61" i="3"/>
  <c r="L62" i="3"/>
  <c r="U62" i="3" s="1"/>
  <c r="L63" i="3"/>
  <c r="U63" i="3" s="1"/>
  <c r="L64" i="3"/>
  <c r="U64" i="3" s="1"/>
  <c r="L65" i="3"/>
  <c r="U65" i="3" s="1"/>
  <c r="L66" i="3"/>
  <c r="U66" i="3" s="1"/>
  <c r="L67" i="3"/>
  <c r="L68" i="3"/>
  <c r="U68" i="3" s="1"/>
  <c r="L69" i="3"/>
  <c r="U69" i="3" s="1"/>
  <c r="L70" i="3"/>
  <c r="U70" i="3" s="1"/>
  <c r="L71" i="3"/>
  <c r="U71" i="3" s="1"/>
  <c r="L72" i="3"/>
  <c r="U72" i="3" s="1"/>
  <c r="L73" i="3"/>
  <c r="L74" i="3"/>
  <c r="U74" i="3" s="1"/>
  <c r="L75" i="3"/>
  <c r="U75" i="3" s="1"/>
  <c r="L76" i="3"/>
  <c r="U76" i="3" s="1"/>
  <c r="L77" i="3"/>
  <c r="U77" i="3" s="1"/>
  <c r="L78" i="3"/>
  <c r="U78" i="3" s="1"/>
  <c r="L79" i="3"/>
  <c r="L80" i="3"/>
  <c r="L81" i="3"/>
  <c r="L10" i="3"/>
  <c r="U10" i="3" s="1"/>
  <c r="M37" i="3" l="1"/>
  <c r="M19" i="3"/>
  <c r="M13" i="3"/>
  <c r="M36" i="3"/>
  <c r="U36" i="3"/>
  <c r="M24" i="3"/>
  <c r="U24" i="3"/>
  <c r="M12" i="3"/>
  <c r="U12" i="3"/>
  <c r="M43" i="3"/>
  <c r="U43" i="3"/>
  <c r="M31" i="3"/>
  <c r="U31" i="3"/>
  <c r="M44" i="3"/>
  <c r="U44" i="3"/>
  <c r="AB81" i="3"/>
  <c r="AC81" i="3" s="1"/>
  <c r="U81" i="3"/>
  <c r="AA81" i="3" s="1"/>
  <c r="M73" i="3"/>
  <c r="U73" i="3"/>
  <c r="M61" i="3"/>
  <c r="U61" i="3"/>
  <c r="M20" i="3"/>
  <c r="U20" i="3"/>
  <c r="AB80" i="3"/>
  <c r="AC80" i="3" s="1"/>
  <c r="U80" i="3"/>
  <c r="AA80" i="3" s="1"/>
  <c r="U79" i="3"/>
  <c r="AA79" i="3" s="1"/>
  <c r="AB79" i="3"/>
  <c r="AC79" i="3" s="1"/>
  <c r="M67" i="3"/>
  <c r="U67" i="3"/>
  <c r="U59" i="3"/>
  <c r="AA59" i="3" s="1"/>
  <c r="AB59" i="3"/>
  <c r="AC59" i="3" s="1"/>
  <c r="M55" i="3"/>
  <c r="U55" i="3"/>
  <c r="M25" i="3"/>
  <c r="U25" i="3"/>
  <c r="L7" i="4"/>
  <c r="T7" i="4"/>
  <c r="Z7" i="4" s="1"/>
  <c r="L6" i="4"/>
  <c r="T6" i="4"/>
  <c r="Z6" i="4" s="1"/>
  <c r="L4" i="4"/>
  <c r="T4" i="4"/>
  <c r="Z4" i="4" s="1"/>
  <c r="AA31" i="5"/>
  <c r="AA27" i="5"/>
  <c r="AA23" i="5"/>
  <c r="AA18" i="5"/>
  <c r="M14" i="5"/>
  <c r="AD14" i="5" s="1"/>
  <c r="Z3" i="4"/>
  <c r="Z5" i="4"/>
  <c r="M30" i="5"/>
  <c r="AA26" i="5"/>
  <c r="M21" i="5"/>
  <c r="AA13" i="5"/>
  <c r="M6" i="5"/>
  <c r="AD6" i="5" s="1"/>
  <c r="M29" i="5"/>
  <c r="M25" i="5"/>
  <c r="M20" i="5"/>
  <c r="M16" i="5"/>
  <c r="M12" i="5"/>
  <c r="AD12" i="5" s="1"/>
  <c r="M8" i="5"/>
  <c r="AD8" i="5" s="1"/>
  <c r="M4" i="5"/>
  <c r="AD4" i="5" s="1"/>
  <c r="M10" i="5"/>
  <c r="AD10" i="5" s="1"/>
  <c r="L3" i="4"/>
  <c r="L5" i="4"/>
  <c r="M3" i="5"/>
  <c r="M32" i="5"/>
  <c r="M28" i="5"/>
  <c r="AA24" i="5"/>
  <c r="AA19" i="5"/>
  <c r="AB15" i="5"/>
  <c r="AC15" i="5" s="1"/>
  <c r="AB11" i="5"/>
  <c r="AC11" i="5" s="1"/>
  <c r="AB7" i="5"/>
  <c r="AC7" i="5" s="1"/>
  <c r="Z15" i="2"/>
  <c r="Z8" i="2"/>
  <c r="Z19" i="2"/>
  <c r="Z7" i="2"/>
  <c r="Z12" i="2"/>
  <c r="Z10" i="2"/>
  <c r="Z4" i="2"/>
  <c r="Z9" i="2"/>
  <c r="Z3" i="2"/>
  <c r="Z14" i="2"/>
  <c r="Z13" i="2"/>
  <c r="Z18" i="2"/>
  <c r="Z6" i="2"/>
  <c r="Z17" i="2"/>
  <c r="Z11" i="2"/>
  <c r="Z5" i="2"/>
  <c r="M79" i="3"/>
  <c r="AD79" i="3" s="1"/>
  <c r="M80" i="3"/>
  <c r="AD80" i="3" s="1"/>
  <c r="AA9" i="3"/>
  <c r="M35" i="3"/>
  <c r="M47" i="3"/>
  <c r="Z16" i="2"/>
  <c r="M71" i="3"/>
  <c r="M52" i="3"/>
  <c r="M10" i="3"/>
  <c r="M54" i="3"/>
  <c r="M53" i="3"/>
  <c r="M29" i="3"/>
  <c r="M17" i="3"/>
  <c r="M76" i="3"/>
  <c r="M70" i="3"/>
  <c r="M64" i="3"/>
  <c r="M58" i="3"/>
  <c r="M45" i="3"/>
  <c r="M39" i="3"/>
  <c r="M33" i="3"/>
  <c r="M27" i="3"/>
  <c r="M21" i="3"/>
  <c r="M15" i="3"/>
  <c r="M40" i="3"/>
  <c r="M60" i="3"/>
  <c r="M41" i="3"/>
  <c r="M81" i="3"/>
  <c r="AD81" i="3" s="1"/>
  <c r="M75" i="3"/>
  <c r="M69" i="3"/>
  <c r="M63" i="3"/>
  <c r="M57" i="3"/>
  <c r="M51" i="3"/>
  <c r="M38" i="3"/>
  <c r="M32" i="3"/>
  <c r="M26" i="3"/>
  <c r="M14" i="3"/>
  <c r="M78" i="3"/>
  <c r="M65" i="3"/>
  <c r="M46" i="3"/>
  <c r="M28" i="3"/>
  <c r="M16" i="3"/>
  <c r="M74" i="3"/>
  <c r="M68" i="3"/>
  <c r="M56" i="3"/>
  <c r="M49" i="3"/>
  <c r="M66" i="3"/>
  <c r="M77" i="3"/>
  <c r="M59" i="3"/>
  <c r="AD59" i="3" s="1"/>
  <c r="M34" i="3"/>
  <c r="M22" i="3"/>
  <c r="M72" i="3"/>
  <c r="M23" i="3"/>
  <c r="M11" i="3"/>
  <c r="M48" i="3"/>
  <c r="M42" i="3"/>
  <c r="M30" i="3"/>
  <c r="M18" i="3"/>
  <c r="M17" i="5"/>
  <c r="AA17" i="5"/>
  <c r="M62" i="3"/>
  <c r="AB9" i="3"/>
  <c r="AC9" i="3" s="1"/>
  <c r="AB12" i="5"/>
  <c r="AC12" i="5" s="1"/>
  <c r="M24" i="5"/>
  <c r="M11" i="5"/>
  <c r="AD11" i="5" s="1"/>
  <c r="M7" i="5"/>
  <c r="AD7" i="5" s="1"/>
  <c r="AB8" i="5"/>
  <c r="AC8" i="5" s="1"/>
  <c r="M19" i="5"/>
  <c r="AB4" i="5"/>
  <c r="AC4" i="5" s="1"/>
  <c r="M31" i="5"/>
  <c r="M15" i="5"/>
  <c r="AD15" i="5" s="1"/>
  <c r="AA30" i="5"/>
  <c r="AA9" i="5"/>
  <c r="AB13" i="5"/>
  <c r="AC13" i="5" s="1"/>
  <c r="AB5" i="5"/>
  <c r="AC5" i="5" s="1"/>
  <c r="M27" i="5"/>
  <c r="M23" i="5"/>
  <c r="M18" i="5"/>
  <c r="AA16" i="5"/>
  <c r="AA12" i="5"/>
  <c r="AA8" i="5"/>
  <c r="AA4" i="5"/>
  <c r="AA25" i="5"/>
  <c r="AA20" i="5"/>
  <c r="AA29" i="5"/>
  <c r="AA3" i="5"/>
  <c r="AA5" i="5"/>
  <c r="AA21" i="5"/>
  <c r="M26" i="5"/>
  <c r="M13" i="5"/>
  <c r="AD13" i="5" s="1"/>
  <c r="M9" i="5"/>
  <c r="AD9" i="5" s="1"/>
  <c r="M5" i="5"/>
  <c r="AD5" i="5" s="1"/>
  <c r="AA15" i="5"/>
  <c r="AA11" i="5"/>
  <c r="AA7" i="5"/>
  <c r="AA28" i="5"/>
  <c r="AA32" i="5"/>
  <c r="AB9" i="5"/>
  <c r="AC9" i="5" s="1"/>
  <c r="AA14" i="5"/>
  <c r="AA10" i="5"/>
  <c r="AA6" i="5"/>
  <c r="AB14" i="5"/>
  <c r="AC14" i="5" s="1"/>
  <c r="AB10" i="5"/>
  <c r="AC10" i="5" s="1"/>
  <c r="AB6" i="5"/>
  <c r="AC6" i="5" s="1"/>
  <c r="AD9" i="3"/>
  <c r="O17" i="1"/>
  <c r="N17" i="1"/>
  <c r="AB57" i="3" l="1"/>
  <c r="AC57" i="3" s="1"/>
  <c r="AD57" i="3"/>
  <c r="AA15" i="2" l="1"/>
  <c r="AB15" i="2" s="1"/>
  <c r="AC15" i="2" l="1"/>
  <c r="K83" i="5" l="1"/>
  <c r="AB3" i="5" l="1"/>
  <c r="AC3" i="5" s="1"/>
  <c r="AB67" i="3"/>
  <c r="AC67" i="3" s="1"/>
  <c r="AD71" i="3"/>
  <c r="AB26" i="5" l="1"/>
  <c r="AC26" i="5" s="1"/>
  <c r="AB28" i="5"/>
  <c r="AC28" i="5" s="1"/>
  <c r="AB20" i="5"/>
  <c r="AC20" i="5" s="1"/>
  <c r="AD31" i="5"/>
  <c r="AD24" i="5"/>
  <c r="AD19" i="5"/>
  <c r="AD3" i="5"/>
  <c r="AB21" i="5"/>
  <c r="AC21" i="5" s="1"/>
  <c r="AB32" i="5"/>
  <c r="AC32" i="5" s="1"/>
  <c r="AB25" i="5"/>
  <c r="AC25" i="5" s="1"/>
  <c r="AB16" i="5"/>
  <c r="AC16" i="5" s="1"/>
  <c r="AB17" i="5"/>
  <c r="AC17" i="5" s="1"/>
  <c r="AB31" i="5"/>
  <c r="AC31" i="5" s="1"/>
  <c r="AB24" i="5"/>
  <c r="AC24" i="5" s="1"/>
  <c r="AB18" i="5"/>
  <c r="AC18" i="5" s="1"/>
  <c r="AB75" i="3"/>
  <c r="AC75" i="3" s="1"/>
  <c r="AD75" i="3"/>
  <c r="AB76" i="3"/>
  <c r="AC76" i="3" s="1"/>
  <c r="AD78" i="3"/>
  <c r="AB70" i="3"/>
  <c r="AC70" i="3" s="1"/>
  <c r="AD72" i="3"/>
  <c r="AB68" i="3"/>
  <c r="AC68" i="3" s="1"/>
  <c r="AB74" i="3"/>
  <c r="AC74" i="3" s="1"/>
  <c r="AB66" i="3"/>
  <c r="AC66" i="3" s="1"/>
  <c r="AD66" i="3"/>
  <c r="AB71" i="3"/>
  <c r="AC71" i="3" s="1"/>
  <c r="AD67" i="3"/>
  <c r="AD74" i="3"/>
  <c r="AD70" i="3"/>
  <c r="AB78" i="3"/>
  <c r="AC78" i="3" s="1"/>
  <c r="AC17" i="2"/>
  <c r="AC8" i="2"/>
  <c r="AC19" i="2"/>
  <c r="AC7" i="2"/>
  <c r="AC9" i="2"/>
  <c r="AC18" i="2"/>
  <c r="AC14" i="2"/>
  <c r="AC13" i="2"/>
  <c r="AC11" i="2"/>
  <c r="AC16" i="2"/>
  <c r="AA14" i="2"/>
  <c r="AB14" i="2" s="1"/>
  <c r="AC5" i="2"/>
  <c r="AA17" i="2"/>
  <c r="AB17" i="2" s="1"/>
  <c r="AA12" i="2"/>
  <c r="AB12" i="2" s="1"/>
  <c r="AA18" i="2"/>
  <c r="AB18" i="2" s="1"/>
  <c r="AA16" i="2"/>
  <c r="AB16" i="2" s="1"/>
  <c r="AA13" i="2"/>
  <c r="AB13" i="2" s="1"/>
  <c r="AC12" i="2"/>
  <c r="AA11" i="2"/>
  <c r="AB11" i="2" s="1"/>
  <c r="AA5" i="2"/>
  <c r="AB5" i="2" s="1"/>
  <c r="AA9" i="2"/>
  <c r="AB9" i="2" s="1"/>
  <c r="AA7" i="2"/>
  <c r="AB7" i="2" s="1"/>
  <c r="AC4" i="2"/>
  <c r="AA4" i="2"/>
  <c r="AB4" i="2" s="1"/>
  <c r="AA19" i="2"/>
  <c r="AB19" i="2" s="1"/>
  <c r="AA10" i="2"/>
  <c r="AB10" i="2" s="1"/>
  <c r="AC10" i="2"/>
  <c r="AA8" i="2"/>
  <c r="AB8" i="2" s="1"/>
  <c r="AA6" i="2"/>
  <c r="AB6" i="2" s="1"/>
  <c r="AC6" i="2"/>
  <c r="AB72" i="3"/>
  <c r="AC72" i="3" s="1"/>
  <c r="AB23" i="5"/>
  <c r="AC23" i="5" s="1"/>
  <c r="AB19" i="5"/>
  <c r="AC19" i="5" s="1"/>
  <c r="AB27" i="5"/>
  <c r="AC27" i="5" s="1"/>
  <c r="AD21" i="5"/>
  <c r="AD29" i="5"/>
  <c r="AD26" i="5"/>
  <c r="AD17" i="5"/>
  <c r="AD32" i="5"/>
  <c r="AD28" i="5"/>
  <c r="AD25" i="5"/>
  <c r="AD20" i="5"/>
  <c r="AD16" i="5"/>
  <c r="AD30" i="5"/>
  <c r="AD27" i="5"/>
  <c r="AD23" i="5"/>
  <c r="AD18" i="5"/>
  <c r="AB30" i="5"/>
  <c r="AC30" i="5" s="1"/>
  <c r="AB29" i="5"/>
  <c r="AC29" i="5" s="1"/>
  <c r="AD68" i="3"/>
  <c r="AD76" i="3"/>
  <c r="AD77" i="3"/>
  <c r="AD73" i="3"/>
  <c r="AD69" i="3"/>
  <c r="AD65" i="3"/>
  <c r="AB77" i="3"/>
  <c r="AC77" i="3" s="1"/>
  <c r="AB73" i="3"/>
  <c r="AC73" i="3" s="1"/>
  <c r="AB69" i="3"/>
  <c r="AC69" i="3" s="1"/>
  <c r="AB65" i="3"/>
  <c r="AC65" i="3" s="1"/>
  <c r="S90" i="3" l="1"/>
  <c r="R90" i="3"/>
  <c r="AB3" i="3"/>
  <c r="AC3" i="3" s="1"/>
  <c r="G19" i="1" l="1"/>
  <c r="I19" i="1"/>
  <c r="J19" i="1"/>
  <c r="M19" i="1"/>
  <c r="N19" i="1"/>
  <c r="O19" i="1"/>
  <c r="F19" i="1"/>
  <c r="C19" i="1"/>
  <c r="G18" i="1"/>
  <c r="I18" i="1"/>
  <c r="J18" i="1"/>
  <c r="K18" i="1"/>
  <c r="M18" i="1"/>
  <c r="N18" i="1"/>
  <c r="O18" i="1"/>
  <c r="F18" i="1"/>
  <c r="C18" i="1"/>
  <c r="I16" i="1"/>
  <c r="J16" i="1"/>
  <c r="M16" i="1"/>
  <c r="N16" i="1"/>
  <c r="O16" i="1"/>
  <c r="P91" i="3"/>
  <c r="R91" i="3"/>
  <c r="S91" i="3"/>
  <c r="V91" i="3"/>
  <c r="W91" i="3"/>
  <c r="X91" i="3"/>
  <c r="O91" i="3"/>
  <c r="K91" i="3"/>
  <c r="I91" i="3"/>
  <c r="P90" i="3"/>
  <c r="T90" i="3"/>
  <c r="V90" i="3"/>
  <c r="W90" i="3"/>
  <c r="X90" i="3"/>
  <c r="O90" i="3"/>
  <c r="K90" i="3"/>
  <c r="I90" i="3"/>
  <c r="AD3" i="3" l="1"/>
  <c r="R88" i="3" l="1"/>
  <c r="S88" i="3"/>
  <c r="V88" i="3"/>
  <c r="W88" i="3"/>
  <c r="X88" i="3"/>
  <c r="R89" i="3"/>
  <c r="S89" i="3"/>
  <c r="T89" i="3"/>
  <c r="U89" i="3"/>
  <c r="V89" i="3"/>
  <c r="W89" i="3"/>
  <c r="X89" i="3"/>
  <c r="O88" i="3"/>
  <c r="O89" i="3"/>
  <c r="G27" i="1" l="1"/>
  <c r="I27" i="1"/>
  <c r="J27" i="1"/>
  <c r="K27" i="1"/>
  <c r="M27" i="1"/>
  <c r="N27" i="1"/>
  <c r="O27" i="1"/>
  <c r="G28" i="1"/>
  <c r="I28" i="1"/>
  <c r="J28" i="1"/>
  <c r="K28" i="1"/>
  <c r="M28" i="1"/>
  <c r="N28" i="1"/>
  <c r="O28" i="1"/>
  <c r="G29" i="1"/>
  <c r="I29" i="1"/>
  <c r="J29" i="1"/>
  <c r="K29" i="1"/>
  <c r="L29" i="1"/>
  <c r="M29" i="1"/>
  <c r="N29" i="1"/>
  <c r="O29" i="1"/>
  <c r="F29" i="1"/>
  <c r="F28" i="1"/>
  <c r="F27" i="1"/>
  <c r="C29" i="1"/>
  <c r="C28" i="1"/>
  <c r="C27" i="1"/>
  <c r="B29" i="1"/>
  <c r="B28" i="1"/>
  <c r="B27" i="1"/>
  <c r="I85" i="5"/>
  <c r="I84" i="5"/>
  <c r="I83" i="5"/>
  <c r="K84" i="5"/>
  <c r="K85" i="5"/>
  <c r="O83" i="5"/>
  <c r="P83" i="5"/>
  <c r="O84" i="5"/>
  <c r="P84" i="5"/>
  <c r="O85" i="5"/>
  <c r="P85" i="5"/>
  <c r="S83" i="5"/>
  <c r="T83" i="5"/>
  <c r="V83" i="5"/>
  <c r="W83" i="5"/>
  <c r="X83" i="5"/>
  <c r="S84" i="5"/>
  <c r="T84" i="5"/>
  <c r="V84" i="5"/>
  <c r="W84" i="5"/>
  <c r="X84" i="5"/>
  <c r="S85" i="5"/>
  <c r="T85" i="5"/>
  <c r="U85" i="5"/>
  <c r="V85" i="5"/>
  <c r="W85" i="5"/>
  <c r="X85" i="5"/>
  <c r="R85" i="5"/>
  <c r="R84" i="5"/>
  <c r="R83" i="5"/>
  <c r="G25" i="1" l="1"/>
  <c r="I25" i="1"/>
  <c r="J25" i="1"/>
  <c r="K25" i="1"/>
  <c r="L25" i="1"/>
  <c r="M25" i="1"/>
  <c r="N25" i="1"/>
  <c r="O25" i="1"/>
  <c r="G26" i="1"/>
  <c r="H26" i="1"/>
  <c r="I26" i="1"/>
  <c r="J26" i="1"/>
  <c r="K26" i="1"/>
  <c r="L26" i="1"/>
  <c r="M26" i="1"/>
  <c r="N26" i="1"/>
  <c r="O26" i="1"/>
  <c r="F26" i="1"/>
  <c r="F25" i="1"/>
  <c r="J23" i="2"/>
  <c r="J22" i="2"/>
  <c r="J21" i="2"/>
  <c r="J20" i="2"/>
  <c r="H23" i="2"/>
  <c r="H22" i="2"/>
  <c r="H21" i="2"/>
  <c r="H20" i="2"/>
  <c r="E29" i="1" l="1"/>
  <c r="E28" i="1"/>
  <c r="E27" i="1"/>
  <c r="L84" i="5"/>
  <c r="L83" i="5"/>
  <c r="H29" i="1"/>
  <c r="L85" i="5"/>
  <c r="S29" i="1" l="1"/>
  <c r="AB62" i="3"/>
  <c r="AC62" i="3" s="1"/>
  <c r="AB49" i="3"/>
  <c r="AC49" i="3" s="1"/>
  <c r="AB38" i="3"/>
  <c r="AC38" i="3" s="1"/>
  <c r="AB26" i="3"/>
  <c r="AC26" i="3" s="1"/>
  <c r="AB14" i="3"/>
  <c r="AC14" i="3" s="1"/>
  <c r="AB45" i="3"/>
  <c r="AC45" i="3" s="1"/>
  <c r="AB33" i="3"/>
  <c r="AC33" i="3" s="1"/>
  <c r="AB25" i="3"/>
  <c r="AC25" i="3" s="1"/>
  <c r="AB13" i="3"/>
  <c r="AC13" i="3" s="1"/>
  <c r="AB54" i="3"/>
  <c r="AC54" i="3" s="1"/>
  <c r="AB42" i="3"/>
  <c r="AC42" i="3" s="1"/>
  <c r="AB30" i="3"/>
  <c r="AC30" i="3" s="1"/>
  <c r="AB18" i="3"/>
  <c r="AC18" i="3" s="1"/>
  <c r="AB61" i="3"/>
  <c r="AC61" i="3" s="1"/>
  <c r="AB48" i="3"/>
  <c r="AC48" i="3" s="1"/>
  <c r="AB37" i="3"/>
  <c r="AC37" i="3" s="1"/>
  <c r="AB29" i="3"/>
  <c r="AC29" i="3" s="1"/>
  <c r="AB21" i="3"/>
  <c r="AC21" i="3" s="1"/>
  <c r="AB64" i="3"/>
  <c r="AC64" i="3" s="1"/>
  <c r="AB60" i="3"/>
  <c r="AC60" i="3" s="1"/>
  <c r="AB56" i="3"/>
  <c r="AC56" i="3" s="1"/>
  <c r="AB52" i="3"/>
  <c r="AC52" i="3" s="1"/>
  <c r="AB47" i="3"/>
  <c r="AC47" i="3" s="1"/>
  <c r="AB44" i="3"/>
  <c r="AC44" i="3" s="1"/>
  <c r="AB40" i="3"/>
  <c r="AC40" i="3" s="1"/>
  <c r="AB36" i="3"/>
  <c r="AC36" i="3" s="1"/>
  <c r="AB32" i="3"/>
  <c r="AC32" i="3" s="1"/>
  <c r="AD28" i="3"/>
  <c r="AB28" i="3"/>
  <c r="AC28" i="3" s="1"/>
  <c r="AB24" i="3"/>
  <c r="AC24" i="3" s="1"/>
  <c r="AB20" i="3"/>
  <c r="AC20" i="3" s="1"/>
  <c r="AB16" i="3"/>
  <c r="AC16" i="3" s="1"/>
  <c r="AB12" i="3"/>
  <c r="AC12" i="3" s="1"/>
  <c r="AB34" i="3"/>
  <c r="AC34" i="3" s="1"/>
  <c r="AB22" i="3"/>
  <c r="AC22" i="3" s="1"/>
  <c r="AB53" i="3"/>
  <c r="AC53" i="3" s="1"/>
  <c r="AB41" i="3"/>
  <c r="AC41" i="3" s="1"/>
  <c r="AB17" i="3"/>
  <c r="AC17" i="3" s="1"/>
  <c r="AB10" i="3"/>
  <c r="AC10" i="3" s="1"/>
  <c r="AB63" i="3"/>
  <c r="AC63" i="3" s="1"/>
  <c r="AB58" i="3"/>
  <c r="AC58" i="3" s="1"/>
  <c r="AB55" i="3"/>
  <c r="AC55" i="3" s="1"/>
  <c r="AB51" i="3"/>
  <c r="AC51" i="3" s="1"/>
  <c r="AB46" i="3"/>
  <c r="AC46" i="3" s="1"/>
  <c r="AB43" i="3"/>
  <c r="AC43" i="3" s="1"/>
  <c r="AB39" i="3"/>
  <c r="AC39" i="3" s="1"/>
  <c r="AB35" i="3"/>
  <c r="AC35" i="3" s="1"/>
  <c r="AB31" i="3"/>
  <c r="AC31" i="3" s="1"/>
  <c r="AB27" i="3"/>
  <c r="AC27" i="3" s="1"/>
  <c r="AB23" i="3"/>
  <c r="AC23" i="3" s="1"/>
  <c r="AB19" i="3"/>
  <c r="AC19" i="3" s="1"/>
  <c r="AB15" i="3"/>
  <c r="AC15" i="3" s="1"/>
  <c r="AB11" i="3"/>
  <c r="AC11" i="3" s="1"/>
  <c r="E19" i="1"/>
  <c r="L91" i="3"/>
  <c r="L90" i="3"/>
  <c r="E18" i="1"/>
  <c r="D28" i="1"/>
  <c r="D27" i="1"/>
  <c r="Q83" i="5"/>
  <c r="H27" i="1"/>
  <c r="H28" i="1"/>
  <c r="D29" i="1"/>
  <c r="Q84" i="5"/>
  <c r="Q85" i="5"/>
  <c r="AA85" i="5" s="1"/>
  <c r="M85" i="5"/>
  <c r="M84" i="5"/>
  <c r="M83" i="5"/>
  <c r="AD63" i="3"/>
  <c r="AD61" i="3"/>
  <c r="AD58" i="3"/>
  <c r="AD55" i="3"/>
  <c r="AD53" i="3"/>
  <c r="AD51" i="3"/>
  <c r="AD48" i="3"/>
  <c r="AD46" i="3"/>
  <c r="AD45" i="3"/>
  <c r="AD43" i="3"/>
  <c r="AD41" i="3"/>
  <c r="AD39" i="3"/>
  <c r="AD37" i="3"/>
  <c r="AD35" i="3"/>
  <c r="AD33" i="3"/>
  <c r="AD31" i="3"/>
  <c r="AD29" i="3"/>
  <c r="AD27" i="3"/>
  <c r="AD25" i="3"/>
  <c r="AD23" i="3"/>
  <c r="AD21" i="3"/>
  <c r="AD19" i="3"/>
  <c r="AD17" i="3"/>
  <c r="AD15" i="3"/>
  <c r="AD13" i="3"/>
  <c r="AD11" i="3"/>
  <c r="AD64" i="3"/>
  <c r="AD62" i="3"/>
  <c r="AD60" i="3"/>
  <c r="AD56" i="3"/>
  <c r="AD54" i="3"/>
  <c r="AD52" i="3"/>
  <c r="AD49" i="3"/>
  <c r="AD47" i="3"/>
  <c r="AD44" i="3"/>
  <c r="AD42" i="3"/>
  <c r="AD40" i="3"/>
  <c r="AD38" i="3"/>
  <c r="AD36" i="3"/>
  <c r="AD34" i="3"/>
  <c r="AD32" i="3"/>
  <c r="AD30" i="3"/>
  <c r="AD26" i="3"/>
  <c r="AD24" i="3"/>
  <c r="AD22" i="3"/>
  <c r="AD20" i="3"/>
  <c r="AD18" i="3"/>
  <c r="AD16" i="3"/>
  <c r="AD14" i="3"/>
  <c r="AD12" i="3"/>
  <c r="H19" i="1" l="1"/>
  <c r="Q91" i="3"/>
  <c r="Q90" i="3"/>
  <c r="H16" i="1"/>
  <c r="H18" i="1"/>
  <c r="D19" i="1"/>
  <c r="M91" i="3"/>
  <c r="K46" i="1" l="1"/>
  <c r="M17" i="1" l="1"/>
  <c r="L17" i="1"/>
  <c r="K17" i="1"/>
  <c r="J17" i="1"/>
  <c r="I17" i="1"/>
  <c r="F17" i="1"/>
  <c r="C17" i="1"/>
  <c r="F16" i="1" l="1"/>
  <c r="I88" i="3"/>
  <c r="K89" i="3"/>
  <c r="I89" i="3"/>
  <c r="E16" i="1" l="1"/>
  <c r="E17" i="1"/>
  <c r="L89" i="3"/>
  <c r="L88" i="3"/>
  <c r="D17" i="1" l="1"/>
  <c r="M89" i="3"/>
  <c r="K21" i="2" l="1"/>
  <c r="AD10" i="3" l="1"/>
  <c r="D18" i="1" l="1"/>
  <c r="M90" i="3"/>
  <c r="K20" i="2"/>
  <c r="M88" i="3" l="1"/>
  <c r="D16" i="1"/>
  <c r="O21" i="2"/>
  <c r="P20" i="2" l="1"/>
  <c r="Q20" i="2"/>
  <c r="R20" i="2"/>
  <c r="S20" i="2"/>
  <c r="T20" i="2"/>
  <c r="U20" i="2"/>
  <c r="V20" i="2"/>
  <c r="W20" i="2"/>
  <c r="P21" i="2"/>
  <c r="Q21" i="2"/>
  <c r="R21" i="2"/>
  <c r="S21" i="2"/>
  <c r="T21" i="2"/>
  <c r="U21" i="2"/>
  <c r="V21" i="2"/>
  <c r="W21" i="2"/>
  <c r="P22" i="2"/>
  <c r="Q22" i="2"/>
  <c r="R22" i="2"/>
  <c r="S22" i="2"/>
  <c r="T22" i="2"/>
  <c r="U22" i="2"/>
  <c r="V22" i="2"/>
  <c r="W22" i="2"/>
  <c r="O23" i="2"/>
  <c r="P23" i="2"/>
  <c r="Q23" i="2"/>
  <c r="R23" i="2"/>
  <c r="S23" i="2"/>
  <c r="T23" i="2"/>
  <c r="U23" i="2"/>
  <c r="V23" i="2"/>
  <c r="W23" i="2"/>
  <c r="N23" i="2"/>
  <c r="N22" i="2"/>
  <c r="N21" i="2"/>
  <c r="N20" i="2"/>
  <c r="L21" i="2"/>
  <c r="K23" i="2"/>
  <c r="L23" i="2"/>
  <c r="Z21" i="2" l="1"/>
  <c r="Z23" i="2"/>
  <c r="B25" i="1"/>
  <c r="B26" i="1"/>
  <c r="B24" i="1"/>
  <c r="H25" i="1" l="1"/>
  <c r="H19" i="4" l="1"/>
  <c r="H18" i="4"/>
  <c r="E15" i="1" l="1"/>
  <c r="AA21" i="2" l="1"/>
  <c r="AA23" i="2"/>
  <c r="AC23" i="2"/>
  <c r="AC21" i="2"/>
  <c r="AB89" i="3" l="1"/>
  <c r="O15" i="1" l="1"/>
  <c r="N15" i="1"/>
  <c r="M15" i="1"/>
  <c r="L15" i="1"/>
  <c r="K15" i="1"/>
  <c r="J15" i="1"/>
  <c r="I15" i="1"/>
  <c r="H15" i="1"/>
  <c r="G15" i="1"/>
  <c r="F15" i="1"/>
  <c r="D15" i="1"/>
  <c r="C15" i="1"/>
  <c r="O14" i="1"/>
  <c r="N14" i="1"/>
  <c r="M14" i="1"/>
  <c r="L14" i="1"/>
  <c r="K14" i="1"/>
  <c r="J14" i="1"/>
  <c r="I14" i="1"/>
  <c r="H14" i="1"/>
  <c r="F14" i="1"/>
  <c r="C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F12" i="1"/>
  <c r="C12" i="1"/>
  <c r="S15" i="1" l="1"/>
  <c r="S13" i="1"/>
  <c r="K42" i="1"/>
  <c r="F42" i="1"/>
  <c r="O42" i="1"/>
  <c r="O43" i="1"/>
  <c r="F43" i="1"/>
  <c r="H42" i="1"/>
  <c r="L42" i="1"/>
  <c r="I42" i="1"/>
  <c r="M42" i="1"/>
  <c r="I43" i="1"/>
  <c r="M43" i="1"/>
  <c r="J42" i="1"/>
  <c r="N42" i="1"/>
  <c r="N43" i="1"/>
  <c r="C42" i="1"/>
  <c r="AA3" i="2"/>
  <c r="AB3" i="2" s="1"/>
  <c r="AC3" i="2"/>
  <c r="F24" i="1" l="1"/>
  <c r="C26" i="1"/>
  <c r="C24" i="1"/>
  <c r="C25" i="1"/>
  <c r="I24" i="1"/>
  <c r="J24" i="1"/>
  <c r="K24" i="1"/>
  <c r="L24" i="1"/>
  <c r="M24" i="1"/>
  <c r="N24" i="1"/>
  <c r="N20" i="4"/>
  <c r="Q20" i="4"/>
  <c r="R20" i="4"/>
  <c r="S20" i="4"/>
  <c r="T20" i="4"/>
  <c r="U20" i="4"/>
  <c r="V20" i="4"/>
  <c r="W20" i="4"/>
  <c r="N19" i="4"/>
  <c r="Q19" i="4"/>
  <c r="R19" i="4"/>
  <c r="S19" i="4"/>
  <c r="T19" i="4"/>
  <c r="U19" i="4"/>
  <c r="V19" i="4"/>
  <c r="N18" i="4"/>
  <c r="Q18" i="4"/>
  <c r="R18" i="4"/>
  <c r="S18" i="4"/>
  <c r="T18" i="4"/>
  <c r="U18" i="4"/>
  <c r="V18" i="4"/>
  <c r="J20" i="4"/>
  <c r="J19" i="4"/>
  <c r="J18" i="4"/>
  <c r="H20" i="4"/>
  <c r="W18" i="4" l="1"/>
  <c r="D26" i="1"/>
  <c r="E24" i="1"/>
  <c r="L45" i="1"/>
  <c r="K45" i="1"/>
  <c r="F45" i="1"/>
  <c r="N45" i="1"/>
  <c r="J45" i="1"/>
  <c r="M45" i="1"/>
  <c r="C45" i="1"/>
  <c r="AA6" i="4"/>
  <c r="AB6" i="4" s="1"/>
  <c r="AA4" i="4"/>
  <c r="AB4" i="4" s="1"/>
  <c r="B45" i="1"/>
  <c r="E25" i="1"/>
  <c r="S25" i="1" s="1"/>
  <c r="AC7" i="4"/>
  <c r="AA7" i="4"/>
  <c r="AB7" i="4" s="1"/>
  <c r="AC3" i="4"/>
  <c r="AA3" i="4"/>
  <c r="AB3" i="4" s="1"/>
  <c r="K18" i="4"/>
  <c r="AC6" i="4"/>
  <c r="E26" i="1"/>
  <c r="S26" i="1" s="1"/>
  <c r="AC5" i="4"/>
  <c r="AA5" i="4"/>
  <c r="AB5" i="4" s="1"/>
  <c r="K19" i="4"/>
  <c r="K20" i="4"/>
  <c r="O24" i="1" l="1"/>
  <c r="O45" i="1" s="1"/>
  <c r="W19" i="4"/>
  <c r="P19" i="4"/>
  <c r="L20" i="4"/>
  <c r="E45" i="1"/>
  <c r="D25" i="1"/>
  <c r="O20" i="4"/>
  <c r="L19" i="4"/>
  <c r="AC4" i="4"/>
  <c r="L18" i="4"/>
  <c r="O18" i="4"/>
  <c r="G24" i="1"/>
  <c r="O19" i="4"/>
  <c r="D24" i="1"/>
  <c r="Z19" i="4" l="1"/>
  <c r="D45" i="1"/>
  <c r="G45" i="1"/>
  <c r="B46" i="1" l="1"/>
  <c r="R28" i="1"/>
  <c r="R29" i="1" l="1"/>
  <c r="R26" i="1"/>
  <c r="R25" i="1"/>
  <c r="O32" i="1"/>
  <c r="N32" i="1"/>
  <c r="M32" i="1"/>
  <c r="L32" i="1"/>
  <c r="K32" i="1"/>
  <c r="J32" i="1"/>
  <c r="G32" i="1"/>
  <c r="F32" i="1"/>
  <c r="E32" i="1"/>
  <c r="D32" i="1"/>
  <c r="C32" i="1"/>
  <c r="B32" i="1"/>
  <c r="O31" i="1"/>
  <c r="N31" i="1"/>
  <c r="M31" i="1"/>
  <c r="K31" i="1"/>
  <c r="J31" i="1"/>
  <c r="I31" i="1"/>
  <c r="F31" i="1"/>
  <c r="E31" i="1"/>
  <c r="D31" i="1"/>
  <c r="C31" i="1"/>
  <c r="B31" i="1"/>
  <c r="O22" i="1"/>
  <c r="N22" i="1"/>
  <c r="M22" i="1"/>
  <c r="K22" i="1"/>
  <c r="I22" i="1"/>
  <c r="F22" i="1"/>
  <c r="C22" i="1"/>
  <c r="O21" i="1"/>
  <c r="N21" i="1"/>
  <c r="M21" i="1"/>
  <c r="L21" i="1"/>
  <c r="K21" i="1"/>
  <c r="J21" i="1"/>
  <c r="J34" i="1" s="1"/>
  <c r="J39" i="1" s="1"/>
  <c r="I21" i="1"/>
  <c r="I34" i="1" s="1"/>
  <c r="I39" i="1" s="1"/>
  <c r="F21" i="1"/>
  <c r="E21" i="1"/>
  <c r="D21" i="1"/>
  <c r="C21" i="1"/>
  <c r="C34" i="1" s="1"/>
  <c r="AA19" i="4"/>
  <c r="R17" i="1"/>
  <c r="R13" i="1"/>
  <c r="K35" i="1" l="1"/>
  <c r="K40" i="1" s="1"/>
  <c r="C35" i="1"/>
  <c r="C40" i="1" s="1"/>
  <c r="O35" i="1"/>
  <c r="O40" i="1" s="1"/>
  <c r="F35" i="1"/>
  <c r="F40" i="1" s="1"/>
  <c r="I35" i="1"/>
  <c r="I40" i="1" s="1"/>
  <c r="M35" i="1"/>
  <c r="M40" i="1" s="1"/>
  <c r="N35" i="1"/>
  <c r="N40" i="1" s="1"/>
  <c r="C39" i="1"/>
  <c r="E34" i="1"/>
  <c r="K34" i="1"/>
  <c r="K39" i="1" s="1"/>
  <c r="M34" i="1"/>
  <c r="M39" i="1" s="1"/>
  <c r="O34" i="1"/>
  <c r="O39" i="1" s="1"/>
  <c r="D34" i="1"/>
  <c r="D39" i="1" s="1"/>
  <c r="F34" i="1"/>
  <c r="F39" i="1" s="1"/>
  <c r="L34" i="1"/>
  <c r="N34" i="1"/>
  <c r="N39" i="1" s="1"/>
  <c r="AD84" i="5"/>
  <c r="AB84" i="5"/>
  <c r="AC19" i="4"/>
  <c r="R32" i="1"/>
  <c r="R31" i="1"/>
  <c r="R21" i="1"/>
  <c r="AD89" i="3"/>
  <c r="E39" i="1" l="1"/>
  <c r="R34" i="1"/>
  <c r="L39" i="1"/>
  <c r="O23" i="1"/>
  <c r="O36" i="1" s="1"/>
  <c r="O41" i="1" s="1"/>
  <c r="N23" i="1"/>
  <c r="N36" i="1" s="1"/>
  <c r="N41" i="1" s="1"/>
  <c r="M23" i="1"/>
  <c r="M36" i="1" s="1"/>
  <c r="M41" i="1" s="1"/>
  <c r="J23" i="1"/>
  <c r="J36" i="1" s="1"/>
  <c r="I23" i="1"/>
  <c r="F23" i="1"/>
  <c r="F36" i="1" s="1"/>
  <c r="F41" i="1" s="1"/>
  <c r="C23" i="1"/>
  <c r="C36" i="1" s="1"/>
  <c r="N46" i="1"/>
  <c r="M46" i="1"/>
  <c r="J46" i="1"/>
  <c r="I46" i="1"/>
  <c r="H46" i="1"/>
  <c r="F46" i="1"/>
  <c r="E46" i="1"/>
  <c r="D46" i="1"/>
  <c r="C46" i="1"/>
  <c r="R24" i="1"/>
  <c r="J41" i="1" l="1"/>
  <c r="G30" i="1"/>
  <c r="K30" i="1"/>
  <c r="K47" i="1" s="1"/>
  <c r="O30" i="1"/>
  <c r="O47" i="1" s="1"/>
  <c r="O46" i="1"/>
  <c r="C41" i="1"/>
  <c r="R27" i="1"/>
  <c r="J30" i="1"/>
  <c r="J47" i="1" s="1"/>
  <c r="E30" i="1"/>
  <c r="I30" i="1"/>
  <c r="M30" i="1"/>
  <c r="M47" i="1" s="1"/>
  <c r="F30" i="1"/>
  <c r="F47" i="1" s="1"/>
  <c r="N30" i="1"/>
  <c r="N47" i="1" s="1"/>
  <c r="C30" i="1"/>
  <c r="D30" i="1"/>
  <c r="D47" i="1" s="1"/>
  <c r="B30" i="1"/>
  <c r="B47" i="1" s="1"/>
  <c r="AB85" i="5"/>
  <c r="AD85" i="5"/>
  <c r="AA18" i="4"/>
  <c r="O20" i="1"/>
  <c r="O44" i="1" s="1"/>
  <c r="N20" i="1"/>
  <c r="N44" i="1" s="1"/>
  <c r="M20" i="1"/>
  <c r="M44" i="1" s="1"/>
  <c r="I20" i="1"/>
  <c r="I44" i="1" s="1"/>
  <c r="AB83" i="5"/>
  <c r="AD83" i="5"/>
  <c r="E47" i="1" l="1"/>
  <c r="C47" i="1"/>
  <c r="R30" i="1"/>
  <c r="O33" i="1"/>
  <c r="O38" i="1" s="1"/>
  <c r="AC18" i="4"/>
  <c r="I33" i="1"/>
  <c r="M33" i="1"/>
  <c r="M38" i="1" s="1"/>
  <c r="N33" i="1"/>
  <c r="N38" i="1" s="1"/>
  <c r="F20" i="1" l="1"/>
  <c r="F44" i="1" s="1"/>
  <c r="AA20" i="4"/>
  <c r="AC20" i="4"/>
  <c r="F33" i="1" l="1"/>
  <c r="F38" i="1" s="1"/>
  <c r="AB91" i="3" l="1"/>
  <c r="AB90" i="3"/>
  <c r="AD90" i="3" l="1"/>
  <c r="R19" i="1"/>
  <c r="AD91" i="3"/>
  <c r="E43" i="1"/>
  <c r="H23" i="1"/>
  <c r="D43" i="1" l="1"/>
  <c r="R18" i="1"/>
  <c r="K22" i="2" l="1"/>
  <c r="B14" i="1"/>
  <c r="B15" i="1"/>
  <c r="B13" i="1"/>
  <c r="B12" i="1"/>
  <c r="E14" i="1"/>
  <c r="E12" i="1"/>
  <c r="B42" i="1" l="1"/>
  <c r="L20" i="2"/>
  <c r="AC20" i="2" s="1"/>
  <c r="L22" i="2"/>
  <c r="AC22" i="2" s="1"/>
  <c r="AA22" i="2"/>
  <c r="AA20" i="2"/>
  <c r="E20" i="1"/>
  <c r="E42" i="1"/>
  <c r="D14" i="1"/>
  <c r="D12" i="1"/>
  <c r="G23" i="1"/>
  <c r="G36" i="1" s="1"/>
  <c r="G41" i="1" s="1"/>
  <c r="E23" i="1"/>
  <c r="R15" i="1"/>
  <c r="D23" i="1"/>
  <c r="D36" i="1" s="1"/>
  <c r="E22" i="1"/>
  <c r="E33" i="1" l="1"/>
  <c r="E36" i="1"/>
  <c r="R36" i="1" s="1"/>
  <c r="E35" i="1"/>
  <c r="D42" i="1"/>
  <c r="E44" i="1"/>
  <c r="D41" i="1"/>
  <c r="R23" i="1"/>
  <c r="R12" i="1"/>
  <c r="D20" i="1"/>
  <c r="R14" i="1"/>
  <c r="D22" i="1"/>
  <c r="D35" i="1" s="1"/>
  <c r="E41" i="1" l="1"/>
  <c r="E40" i="1"/>
  <c r="E38" i="1"/>
  <c r="D40" i="1"/>
  <c r="R35" i="1"/>
  <c r="D44" i="1"/>
  <c r="D33" i="1"/>
  <c r="R22" i="1"/>
  <c r="D38" i="1" l="1"/>
  <c r="H22" i="1"/>
  <c r="O20" i="2" l="1"/>
  <c r="Z20" i="2" s="1"/>
  <c r="O22" i="2"/>
  <c r="Z22" i="2" s="1"/>
  <c r="G14" i="1"/>
  <c r="S14" i="1" s="1"/>
  <c r="G12" i="1"/>
  <c r="S12" i="1" s="1"/>
  <c r="G42" i="1" l="1"/>
  <c r="G22" i="1"/>
  <c r="H24" i="1" l="1"/>
  <c r="S24" i="1" s="1"/>
  <c r="H32" i="1"/>
  <c r="P20" i="4"/>
  <c r="Z20" i="4" s="1"/>
  <c r="P18" i="4"/>
  <c r="Z18" i="4" s="1"/>
  <c r="H30" i="1" l="1"/>
  <c r="H36" i="1"/>
  <c r="H41" i="1" l="1"/>
  <c r="I32" i="1"/>
  <c r="I45" i="1"/>
  <c r="I36" i="1" l="1"/>
  <c r="I41" i="1" s="1"/>
  <c r="S32" i="1"/>
  <c r="I47" i="1"/>
  <c r="H45" i="1"/>
  <c r="I38" i="1" l="1"/>
  <c r="H31" i="1"/>
  <c r="H35" i="1" s="1"/>
  <c r="H47" i="1" l="1"/>
  <c r="H40" i="1" l="1"/>
  <c r="J22" i="1" l="1"/>
  <c r="J43" i="1"/>
  <c r="J20" i="1"/>
  <c r="J35" i="1" l="1"/>
  <c r="J40" i="1" s="1"/>
  <c r="J33" i="1"/>
  <c r="J44" i="1"/>
  <c r="J38" i="1" l="1"/>
  <c r="G46" i="1"/>
  <c r="G31" i="1"/>
  <c r="G47" i="1" l="1"/>
  <c r="G35" i="1"/>
  <c r="G40" i="1" l="1"/>
  <c r="Q88" i="3"/>
  <c r="Q89" i="3"/>
  <c r="H17" i="1"/>
  <c r="H21" i="1" s="1"/>
  <c r="P89" i="3" l="1"/>
  <c r="AA89" i="3" s="1"/>
  <c r="G16" i="1"/>
  <c r="G17" i="1"/>
  <c r="S17" i="1" s="1"/>
  <c r="H43" i="1"/>
  <c r="H34" i="1"/>
  <c r="H39" i="1" s="1"/>
  <c r="H20" i="1"/>
  <c r="P88" i="3"/>
  <c r="G21" i="1" l="1"/>
  <c r="H44" i="1"/>
  <c r="H33" i="1"/>
  <c r="H38" i="1" s="1"/>
  <c r="G43" i="1"/>
  <c r="G20" i="1"/>
  <c r="G34" i="1" l="1"/>
  <c r="S34" i="1" s="1"/>
  <c r="S21" i="1"/>
  <c r="G33" i="1"/>
  <c r="G44" i="1"/>
  <c r="G39" i="1" l="1"/>
  <c r="G38" i="1"/>
  <c r="B18" i="1"/>
  <c r="B19" i="1"/>
  <c r="B17" i="1"/>
  <c r="B16" i="1"/>
  <c r="B20" i="1" s="1"/>
  <c r="K88" i="3"/>
  <c r="AD88" i="3" s="1"/>
  <c r="C16" i="1"/>
  <c r="R16" i="1" s="1"/>
  <c r="AB88" i="3" l="1"/>
  <c r="B43" i="1"/>
  <c r="C43" i="1"/>
  <c r="B33" i="1"/>
  <c r="B23" i="1"/>
  <c r="B36" i="1" s="1"/>
  <c r="B41" i="1" s="1"/>
  <c r="B22" i="1"/>
  <c r="B35" i="1" s="1"/>
  <c r="B40" i="1" s="1"/>
  <c r="B21" i="1"/>
  <c r="C20" i="1"/>
  <c r="B44" i="1" l="1"/>
  <c r="R20" i="1"/>
  <c r="C33" i="1"/>
  <c r="C44" i="1"/>
  <c r="B34" i="1"/>
  <c r="B38" i="1" s="1"/>
  <c r="R33" i="1" l="1"/>
  <c r="C38" i="1"/>
  <c r="B39" i="1"/>
  <c r="L19" i="1"/>
  <c r="L23" i="1" s="1"/>
  <c r="L36" i="1" s="1"/>
  <c r="L16" i="1"/>
  <c r="L20" i="1" s="1"/>
  <c r="K19" i="1"/>
  <c r="L18" i="1"/>
  <c r="L22" i="1" s="1"/>
  <c r="S22" i="1" s="1"/>
  <c r="U90" i="3"/>
  <c r="AA90" i="3" s="1"/>
  <c r="AA41" i="3"/>
  <c r="AA69" i="3"/>
  <c r="AA31" i="3"/>
  <c r="AA52" i="3"/>
  <c r="AA10" i="3"/>
  <c r="U88" i="3"/>
  <c r="AA63" i="3"/>
  <c r="AA23" i="3"/>
  <c r="AA54" i="3"/>
  <c r="AA78" i="3"/>
  <c r="AA42" i="3"/>
  <c r="AA11" i="3"/>
  <c r="AA57" i="3"/>
  <c r="AA74" i="3"/>
  <c r="AA47" i="3"/>
  <c r="AA18" i="3"/>
  <c r="AA75" i="3"/>
  <c r="AA22" i="3"/>
  <c r="AA25" i="3"/>
  <c r="AA53" i="3"/>
  <c r="AA32" i="3"/>
  <c r="AA30" i="3"/>
  <c r="AA33" i="3"/>
  <c r="AA14" i="3"/>
  <c r="AA56" i="3"/>
  <c r="AA67" i="3"/>
  <c r="AA76" i="3"/>
  <c r="AA46" i="3"/>
  <c r="AA72" i="3"/>
  <c r="AA17" i="3"/>
  <c r="AA64" i="3"/>
  <c r="AA38" i="3"/>
  <c r="AA34" i="3"/>
  <c r="AA20" i="3"/>
  <c r="AA51" i="3"/>
  <c r="AA29" i="3"/>
  <c r="AA70" i="3"/>
  <c r="AA28" i="3"/>
  <c r="AA13" i="3"/>
  <c r="AA49" i="3"/>
  <c r="AA27" i="3"/>
  <c r="AA35" i="3"/>
  <c r="AA44" i="3"/>
  <c r="AA21" i="3"/>
  <c r="AA77" i="3"/>
  <c r="AA43" i="3"/>
  <c r="AA24" i="3"/>
  <c r="AA61" i="3"/>
  <c r="AA40" i="3"/>
  <c r="AA16" i="3"/>
  <c r="AA19" i="3"/>
  <c r="AA48" i="3"/>
  <c r="AA37" i="3"/>
  <c r="AA12" i="3"/>
  <c r="AA45" i="3"/>
  <c r="AA26" i="3"/>
  <c r="AA68" i="3"/>
  <c r="AA15" i="3"/>
  <c r="AA73" i="3"/>
  <c r="AA55" i="3"/>
  <c r="AA58" i="3"/>
  <c r="AA65" i="3"/>
  <c r="AA60" i="3"/>
  <c r="AA36" i="3"/>
  <c r="AA39" i="3"/>
  <c r="AA66" i="3"/>
  <c r="AA62" i="3"/>
  <c r="AA71" i="3"/>
  <c r="T88" i="3"/>
  <c r="AA50" i="3"/>
  <c r="U91" i="3"/>
  <c r="AA88" i="3" l="1"/>
  <c r="L43" i="1"/>
  <c r="S19" i="1"/>
  <c r="L44" i="1"/>
  <c r="T91" i="3"/>
  <c r="AA91" i="3" s="1"/>
  <c r="S18" i="1"/>
  <c r="K16" i="1"/>
  <c r="L41" i="1"/>
  <c r="K23" i="1"/>
  <c r="K36" i="1" l="1"/>
  <c r="S23" i="1"/>
  <c r="K20" i="1"/>
  <c r="S16" i="1"/>
  <c r="K43" i="1"/>
  <c r="S36" i="1" l="1"/>
  <c r="K41" i="1"/>
  <c r="S20" i="1"/>
  <c r="K33" i="1"/>
  <c r="K44" i="1"/>
  <c r="K38" i="1" l="1"/>
  <c r="U83" i="5"/>
  <c r="AA83" i="5" s="1"/>
  <c r="U84" i="5"/>
  <c r="AA84" i="5" s="1"/>
  <c r="L27" i="1"/>
  <c r="L30" i="1" s="1"/>
  <c r="L28" i="1"/>
  <c r="S28" i="1" s="1"/>
  <c r="L33" i="1" l="1"/>
  <c r="S30" i="1"/>
  <c r="L31" i="1"/>
  <c r="L47" i="1" s="1"/>
  <c r="L46" i="1"/>
  <c r="S27" i="1"/>
  <c r="S31" i="1" l="1"/>
  <c r="L35" i="1"/>
  <c r="L38" i="1" s="1"/>
  <c r="S33" i="1"/>
  <c r="S35" i="1" l="1"/>
  <c r="L40" i="1"/>
</calcChain>
</file>

<file path=xl/sharedStrings.xml><?xml version="1.0" encoding="utf-8"?>
<sst xmlns="http://schemas.openxmlformats.org/spreadsheetml/2006/main" count="1923" uniqueCount="873">
  <si>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</si>
  <si>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</si>
  <si>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</si>
  <si>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</si>
  <si>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</si>
  <si>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</si>
  <si>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</si>
  <si>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</si>
  <si>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</si>
  <si>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</si>
  <si>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</si>
  <si>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</si>
  <si>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</si>
  <si>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</si>
  <si>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</si>
  <si>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</si>
  <si>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</si>
  <si>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</si>
  <si>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Wartość zadań ogółem</t>
  </si>
  <si>
    <t>Deklarowana kwota środków własnych</t>
  </si>
  <si>
    <t>Kwota dofinasowania ogółem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</si>
  <si>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</si>
  <si>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</si>
  <si>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</si>
  <si>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</si>
  <si>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</si>
  <si>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</si>
  <si>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</si>
  <si>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</si>
  <si>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</si>
  <si>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</si>
  <si>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Zadanie wieloletnie [N/W]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</si>
  <si>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</si>
  <si>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</si>
  <si>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</si>
  <si>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</si>
  <si>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</si>
  <si>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</si>
  <si>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</si>
  <si>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</si>
  <si>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</si>
  <si>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</si>
  <si>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</si>
  <si>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</si>
  <si>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</si>
  <si>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</si>
  <si>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</si>
  <si>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</si>
  <si>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</si>
  <si>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</si>
  <si>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</si>
  <si>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</si>
  <si>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</si>
  <si>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</si>
  <si>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</si>
  <si>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</si>
  <si>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</si>
  <si>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</si>
  <si>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</si>
  <si>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</si>
  <si>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</si>
  <si>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</si>
  <si>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</si>
  <si>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</si>
  <si>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</si>
  <si>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</si>
  <si>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</si>
  <si>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</si>
  <si>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</si>
  <si>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</si>
  <si>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</si>
  <si>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</si>
  <si>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</si>
  <si>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</si>
  <si>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</si>
  <si>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</si>
  <si>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</si>
  <si>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</si>
  <si>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</si>
  <si>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</si>
  <si>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</si>
  <si>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</si>
  <si>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</si>
  <si>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N</t>
  </si>
  <si>
    <t>W</t>
  </si>
  <si>
    <t>41.</t>
  </si>
  <si>
    <t>42.</t>
  </si>
  <si>
    <t>43.</t>
  </si>
  <si>
    <t>44.</t>
  </si>
  <si>
    <t>45.</t>
  </si>
  <si>
    <t>46.</t>
  </si>
  <si>
    <t>47.</t>
  </si>
  <si>
    <t>K</t>
  </si>
  <si>
    <t>B</t>
  </si>
  <si>
    <t>P</t>
  </si>
  <si>
    <t>R</t>
  </si>
  <si>
    <t>0464</t>
  </si>
  <si>
    <t>0406</t>
  </si>
  <si>
    <t>0403</t>
  </si>
  <si>
    <t>0410</t>
  </si>
  <si>
    <t>0419</t>
  </si>
  <si>
    <t>0462</t>
  </si>
  <si>
    <t>0409</t>
  </si>
  <si>
    <t>0417</t>
  </si>
  <si>
    <t>0415</t>
  </si>
  <si>
    <t>0407</t>
  </si>
  <si>
    <t>0412</t>
  </si>
  <si>
    <t>0418</t>
  </si>
  <si>
    <t>0416</t>
  </si>
  <si>
    <t>0411</t>
  </si>
  <si>
    <t>0402</t>
  </si>
  <si>
    <t>0414</t>
  </si>
  <si>
    <t>0404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</si>
  <si>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</si>
  <si>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</si>
  <si>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</si>
  <si>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</si>
  <si>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</si>
  <si>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</si>
  <si>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</si>
  <si>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</si>
  <si>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</si>
  <si>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</si>
  <si>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</si>
  <si>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</si>
  <si>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</si>
  <si>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</si>
  <si>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</si>
  <si>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</si>
  <si>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</si>
  <si>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</si>
  <si>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</si>
  <si>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</si>
  <si>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</si>
  <si>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</si>
  <si>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</si>
  <si>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</si>
  <si>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</si>
  <si>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</si>
  <si>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</si>
  <si>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</si>
  <si>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</si>
  <si>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</si>
  <si>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</si>
  <si>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</si>
  <si>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</si>
  <si>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</si>
  <si>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</si>
  <si>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</si>
  <si>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</si>
  <si>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</si>
  <si>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</si>
  <si>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</si>
  <si>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</si>
  <si>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</si>
  <si>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</si>
  <si>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</si>
  <si>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</si>
  <si>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</si>
  <si>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</si>
  <si>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</si>
  <si>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</si>
  <si>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</si>
  <si>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</si>
  <si>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</si>
  <si>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</si>
  <si>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</si>
  <si>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</si>
  <si>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</si>
  <si>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Gmina Żnin</t>
  </si>
  <si>
    <t>Gmina Szubin</t>
  </si>
  <si>
    <t>Miasto Inowrocław</t>
  </si>
  <si>
    <t>Gmina Choceń</t>
  </si>
  <si>
    <t>Gmina Waganiec</t>
  </si>
  <si>
    <t>Gmina Białe Błota</t>
  </si>
  <si>
    <t>Gmina Wielgie</t>
  </si>
  <si>
    <t>Gmina Chrostkowo</t>
  </si>
  <si>
    <t>Gmina Osięciny</t>
  </si>
  <si>
    <t>Gmina Osielsko</t>
  </si>
  <si>
    <t>Gmina Dąbrowa Chełmińska</t>
  </si>
  <si>
    <t>Gmina Osie</t>
  </si>
  <si>
    <t>Gmina Bukowiec</t>
  </si>
  <si>
    <t>Miasto i Gmina Chodecz</t>
  </si>
  <si>
    <t>Gmina Chełmża</t>
  </si>
  <si>
    <t>Gmina Złotniki Kujawskie</t>
  </si>
  <si>
    <t>Gmina Bytoń</t>
  </si>
  <si>
    <t>Gmina Dobre</t>
  </si>
  <si>
    <t>Gmina Bądkowo</t>
  </si>
  <si>
    <t>Gmina Zławieś Wielka</t>
  </si>
  <si>
    <t>Gmina Tłuchowo</t>
  </si>
  <si>
    <t>Gmina Świecie</t>
  </si>
  <si>
    <t>Gmina Koronowo</t>
  </si>
  <si>
    <t>Gmina Rypin</t>
  </si>
  <si>
    <t>Gmina Lipno</t>
  </si>
  <si>
    <t>Gmina Kruszwica</t>
  </si>
  <si>
    <t>Gmina Koneck</t>
  </si>
  <si>
    <t>Gmina Inowrocław</t>
  </si>
  <si>
    <t>Gmina Książki</t>
  </si>
  <si>
    <t>Gmina Fabianki</t>
  </si>
  <si>
    <t>Gmina Zbiczno</t>
  </si>
  <si>
    <t>Gmina Drzycim</t>
  </si>
  <si>
    <t>Gmina Wąpielsk</t>
  </si>
  <si>
    <t>Gmina Płużnica</t>
  </si>
  <si>
    <t>Gmina Lubicz</t>
  </si>
  <si>
    <t>Gmina Sicienko</t>
  </si>
  <si>
    <t>Gmina Bobrowo</t>
  </si>
  <si>
    <t>Gmina Baruchowo</t>
  </si>
  <si>
    <t>Gmina Ryńsk</t>
  </si>
  <si>
    <t>Gmina Kikół</t>
  </si>
  <si>
    <t>Gmina Golub-Dobrzyń</t>
  </si>
  <si>
    <t>Gmina Stolno</t>
  </si>
  <si>
    <t>Gmina Radziejów</t>
  </si>
  <si>
    <t>Gmina Radomin</t>
  </si>
  <si>
    <t>Gmina Rogowo k/Żnina</t>
  </si>
  <si>
    <t>Gmina Brzozie</t>
  </si>
  <si>
    <t>Gmina Jeziora Wielkie</t>
  </si>
  <si>
    <t>Gmina Lisewo</t>
  </si>
  <si>
    <t>Gmina Śliwice</t>
  </si>
  <si>
    <t>Gmina Miasto Wąbrzeźno</t>
  </si>
  <si>
    <t>Gmina Cekcyn</t>
  </si>
  <si>
    <t>Gmina Czernikowo</t>
  </si>
  <si>
    <t>Gmina Boniewo</t>
  </si>
  <si>
    <t>Gmina Dobrcz</t>
  </si>
  <si>
    <t>Gmina Lubiewo</t>
  </si>
  <si>
    <t>0401011</t>
  </si>
  <si>
    <t>0402062</t>
  </si>
  <si>
    <t>0418022</t>
  </si>
  <si>
    <t>0401052</t>
  </si>
  <si>
    <t>0403012</t>
  </si>
  <si>
    <t>0402022</t>
  </si>
  <si>
    <t>0418032</t>
  </si>
  <si>
    <t>0402011</t>
  </si>
  <si>
    <t>0418043</t>
  </si>
  <si>
    <t>0402042</t>
  </si>
  <si>
    <t>0412022</t>
  </si>
  <si>
    <t>0414012</t>
  </si>
  <si>
    <t>0411022</t>
  </si>
  <si>
    <t>0416012</t>
  </si>
  <si>
    <t>0404011</t>
  </si>
  <si>
    <t>0415022</t>
  </si>
  <si>
    <t>0418052</t>
  </si>
  <si>
    <t>0418063</t>
  </si>
  <si>
    <t>0408032</t>
  </si>
  <si>
    <t>0401021</t>
  </si>
  <si>
    <t>0415032</t>
  </si>
  <si>
    <t>0403022</t>
  </si>
  <si>
    <t>0417022</t>
  </si>
  <si>
    <t>0403032</t>
  </si>
  <si>
    <t>0411032</t>
  </si>
  <si>
    <t>0414022</t>
  </si>
  <si>
    <t>0414032</t>
  </si>
  <si>
    <t>0418072</t>
  </si>
  <si>
    <t>0405032</t>
  </si>
  <si>
    <t>0405011</t>
  </si>
  <si>
    <t>0402053</t>
  </si>
  <si>
    <t>0406012</t>
  </si>
  <si>
    <t>0406022</t>
  </si>
  <si>
    <t>0407011</t>
  </si>
  <si>
    <t>0407042</t>
  </si>
  <si>
    <t>0418083</t>
  </si>
  <si>
    <t>0402073</t>
  </si>
  <si>
    <t>0419033</t>
  </si>
  <si>
    <t>0409022</t>
  </si>
  <si>
    <t>0414042</t>
  </si>
  <si>
    <t>0413013</t>
  </si>
  <si>
    <t>0410013</t>
  </si>
  <si>
    <t>0401062</t>
  </si>
  <si>
    <t>0403043</t>
  </si>
  <si>
    <t>0418092</t>
  </si>
  <si>
    <t>0418011</t>
  </si>
  <si>
    <t>0405043</t>
  </si>
  <si>
    <t>0407063</t>
  </si>
  <si>
    <t>0417032</t>
  </si>
  <si>
    <t>0408062</t>
  </si>
  <si>
    <t>0404042</t>
  </si>
  <si>
    <t>0418102</t>
  </si>
  <si>
    <t>0415042</t>
  </si>
  <si>
    <t>0418113</t>
  </si>
  <si>
    <t>0416042</t>
  </si>
  <si>
    <t>0418123</t>
  </si>
  <si>
    <t>0419043</t>
  </si>
  <si>
    <t>0406033</t>
  </si>
  <si>
    <t>0409033</t>
  </si>
  <si>
    <t>0410023</t>
  </si>
  <si>
    <t>0410033</t>
  </si>
  <si>
    <t>0414063</t>
  </si>
  <si>
    <t>0414072</t>
  </si>
  <si>
    <t>0403062</t>
  </si>
  <si>
    <t>0411042</t>
  </si>
  <si>
    <t>0404052</t>
  </si>
  <si>
    <t>0417042</t>
  </si>
  <si>
    <t>0405052</t>
  </si>
  <si>
    <t>0411011</t>
  </si>
  <si>
    <t>0411062</t>
  </si>
  <si>
    <t>0419052</t>
  </si>
  <si>
    <t>0407082</t>
  </si>
  <si>
    <t>0417052</t>
  </si>
  <si>
    <t>0412042</t>
  </si>
  <si>
    <t>0413023</t>
  </si>
  <si>
    <t>0403072</t>
  </si>
  <si>
    <t>0408073</t>
  </si>
  <si>
    <t>0403083</t>
  </si>
  <si>
    <t>0404062</t>
  </si>
  <si>
    <t>0409043</t>
  </si>
  <si>
    <t>0410053</t>
  </si>
  <si>
    <t>0416052</t>
  </si>
  <si>
    <t>0414093</t>
  </si>
  <si>
    <t>0408082</t>
  </si>
  <si>
    <t>0416063</t>
  </si>
  <si>
    <t>0404072</t>
  </si>
  <si>
    <t>0401082</t>
  </si>
  <si>
    <t>0417011</t>
  </si>
  <si>
    <t>0412062</t>
  </si>
  <si>
    <t>0408092</t>
  </si>
  <si>
    <t>0415082</t>
  </si>
  <si>
    <t>0413043</t>
  </si>
  <si>
    <t>0418132</t>
  </si>
  <si>
    <t>0402102</t>
  </si>
  <si>
    <t>0415092</t>
  </si>
  <si>
    <t>0407092</t>
  </si>
  <si>
    <t>0419063</t>
  </si>
  <si>
    <t>RAZEM listy rezerwowe, z tego:</t>
  </si>
  <si>
    <t>RAZEM listy, z tego:</t>
  </si>
  <si>
    <t>Długość odcinka 
(w km)</t>
  </si>
  <si>
    <t>Gmina Miasto Włocławek</t>
  </si>
  <si>
    <t>Gmina Miasto Kowal</t>
  </si>
  <si>
    <t>Gmina Miasto Golub-Dobrzyń</t>
  </si>
  <si>
    <t>Gmina Miasto Chełmno</t>
  </si>
  <si>
    <t>Gmina Więcbork</t>
  </si>
  <si>
    <t>Gmina Kcynia</t>
  </si>
  <si>
    <t>Gmina Strzelno</t>
  </si>
  <si>
    <t>Gmina Mrocza</t>
  </si>
  <si>
    <t>Gmina Miejska Ciechocinek</t>
  </si>
  <si>
    <t>Gmina Miasto Grudziądz</t>
  </si>
  <si>
    <t>Gmina Kamień Krajeński</t>
  </si>
  <si>
    <t>Rozbudowa drogi gminnej nr G50305C Samsieczno - Marynin od km 0+180 do km 2+547</t>
  </si>
  <si>
    <t>Gmina Janowiec Wlkp.</t>
  </si>
  <si>
    <t>Gmina Lubraniec</t>
  </si>
  <si>
    <t>Lista zadań rekomendowanych do dofinansowania w ramach Rządowego Funduszu Rozwoju Dróg</t>
  </si>
  <si>
    <t>11.2019 - 09.2025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</si>
  <si>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</si>
  <si>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0402092</t>
  </si>
  <si>
    <t>0412032</t>
  </si>
  <si>
    <t>0401042</t>
  </si>
  <si>
    <t>Gmina Świedziebnia</t>
  </si>
  <si>
    <t>Gmina Kowal</t>
  </si>
  <si>
    <t>Gmina Wielka Nieszawka</t>
  </si>
  <si>
    <t>Miasto i Gmina Skępe</t>
  </si>
  <si>
    <t>Gmina Mogilno</t>
  </si>
  <si>
    <t>Gmina Grudziądz</t>
  </si>
  <si>
    <t>Gmina Rojewo</t>
  </si>
  <si>
    <t>Gmina Nowe</t>
  </si>
  <si>
    <t>Gmina Dębowa Łąka</t>
  </si>
  <si>
    <t>Gmina Lubanie</t>
  </si>
  <si>
    <t>Gmina Rogowo k/Rypina</t>
  </si>
  <si>
    <t>Gmina Włocławek</t>
  </si>
  <si>
    <t>Gmina Jeżewo</t>
  </si>
  <si>
    <t>Gmina Dragacz</t>
  </si>
  <si>
    <t>Gmina Miasto Radziejów</t>
  </si>
  <si>
    <t>Gmina Papowo Biskupie</t>
  </si>
  <si>
    <t>Gmina Gruta</t>
  </si>
  <si>
    <t>Gmina Łabiszyn</t>
  </si>
  <si>
    <t>Gmina Brzuze</t>
  </si>
  <si>
    <t>Gmina Bartniczka</t>
  </si>
  <si>
    <t>0401031</t>
  </si>
  <si>
    <t>Gmina Raciążek</t>
  </si>
  <si>
    <t>0401072</t>
  </si>
  <si>
    <t>Gmina Brodnica</t>
  </si>
  <si>
    <t>0402032</t>
  </si>
  <si>
    <t>Gmina Nowa Wieś Wielka</t>
  </si>
  <si>
    <t>0403052</t>
  </si>
  <si>
    <t>Gmina Chełmno</t>
  </si>
  <si>
    <t>0404022</t>
  </si>
  <si>
    <t>Gmina Rogóźno</t>
  </si>
  <si>
    <t>0406052</t>
  </si>
  <si>
    <t>0407053</t>
  </si>
  <si>
    <t>0408043</t>
  </si>
  <si>
    <t>Gmina Dąbrowa</t>
  </si>
  <si>
    <t>0409012</t>
  </si>
  <si>
    <t>0411053</t>
  </si>
  <si>
    <t>Gmina Pruszcz</t>
  </si>
  <si>
    <t>Gmina Warlubie</t>
  </si>
  <si>
    <t>0414112</t>
  </si>
  <si>
    <t>0415011</t>
  </si>
  <si>
    <t>Gmina Łysomice</t>
  </si>
  <si>
    <t>0415062</t>
  </si>
  <si>
    <t>Gmina Obrowo</t>
  </si>
  <si>
    <t>0415072</t>
  </si>
  <si>
    <t>Gmina Kęsowo</t>
  </si>
  <si>
    <t>0416032</t>
  </si>
  <si>
    <t>0419013</t>
  </si>
  <si>
    <t>0401</t>
  </si>
  <si>
    <t>0405</t>
  </si>
  <si>
    <t>0408</t>
  </si>
  <si>
    <t>0413</t>
  </si>
  <si>
    <t>Gmina Nieszawa</t>
  </si>
  <si>
    <t>Gmina Janikowo</t>
  </si>
  <si>
    <t>Gmina Miasto Chełmża</t>
  </si>
  <si>
    <t>Gmina Barcin</t>
  </si>
  <si>
    <t>Gmina Izbica Kujawska</t>
  </si>
  <si>
    <t>Gmina Miasta Brodnicy</t>
  </si>
  <si>
    <t>Gmina Unisław</t>
  </si>
  <si>
    <t>Gmina Kowalewo Pomorskie</t>
  </si>
  <si>
    <t>Miasto i Gmina Górzno</t>
  </si>
  <si>
    <t>Gmina Brześć Kujawski</t>
  </si>
  <si>
    <t>Miasto i Gmina Piotrków Kujawski</t>
  </si>
  <si>
    <t>Miasto i Gmina Jabłonowo Pomorskie</t>
  </si>
  <si>
    <t>Gmina Sępólno Krajeńskie</t>
  </si>
  <si>
    <t>Gmina Aleksandrów Kujawski</t>
  </si>
  <si>
    <t>Gmina Nakło nad Notecią</t>
  </si>
  <si>
    <t>Gmina Łasin</t>
  </si>
  <si>
    <t>Gmina Miejska Aleksandrów Kujawski</t>
  </si>
  <si>
    <t>0414083</t>
  </si>
  <si>
    <t>Budowa ul. Działkowców oraz dwóch rond na skrzyżowaniu z ulicami Chrobrego, Sienkiewicza, Kazimierza Wielkiego i ulicą Chmielniki w Świeciu wraz z infrastrukturą</t>
  </si>
  <si>
    <t>Gmina Tuchola</t>
  </si>
  <si>
    <t>89/G/3/2023/RFRD</t>
  </si>
  <si>
    <t>152/G/3/2023/RFRD</t>
  </si>
  <si>
    <t>54/G/3/2023/RFRD</t>
  </si>
  <si>
    <t>143/G/3/2023/RFRD</t>
  </si>
  <si>
    <t>Rozbudowa drogi gminnej Grupa - Nowe Marzy</t>
  </si>
  <si>
    <t>Budowa dróg  gminnych w Śliwicach o łącznej długości 947,38 m (nr 010251C ul. Rumiankowa, nr 010248C ul. Makowa, nr 010249C ul. Chabrowa)</t>
  </si>
  <si>
    <t>03.2024 - 01.2025</t>
  </si>
  <si>
    <t>01.2024 - 06.2025</t>
  </si>
  <si>
    <t>Rozbudowa drogi gminnej nr 050124C Więzowno-Bytkowice od km 0+000 do km 3+609,34</t>
  </si>
  <si>
    <t>Przebudowa i rozbudowa drogi gminnej nr 160877C ul. Wyspiańskiego w kilometrażu 1+040 do 2+195 w miejscowości Aleksandrów Kujawski</t>
  </si>
  <si>
    <t>06.2024 - 07.2026</t>
  </si>
  <si>
    <t>Budowa drogi - ul. Ogrodowej w Wituni wraz z siecią kanalizacji deszczowej</t>
  </si>
  <si>
    <t>Remont odcinka drogi gminnej nr 041432C w Annowie</t>
  </si>
  <si>
    <r>
      <t>województwo:</t>
    </r>
    <r>
      <rPr>
        <sz val="10"/>
        <color rgb="FFFF0000"/>
        <rFont val="Times New Roman"/>
        <family val="1"/>
        <charset val="238"/>
      </rPr>
      <t xml:space="preserve"> kujawsko-pomorskie</t>
    </r>
  </si>
  <si>
    <r>
      <t>Dofinansowanie przyznane w naborze</t>
    </r>
    <r>
      <rPr>
        <b/>
        <sz val="10"/>
        <rFont val="Times New Roman"/>
        <family val="1"/>
        <charset val="238"/>
      </rPr>
      <t xml:space="preserve">: </t>
    </r>
    <r>
      <rPr>
        <sz val="10"/>
        <color rgb="FFFF0000"/>
        <rFont val="Times New Roman"/>
        <family val="1"/>
        <charset val="238"/>
      </rPr>
      <t>na rok 2025</t>
    </r>
  </si>
  <si>
    <t>3/P/1/2024/RFRD</t>
  </si>
  <si>
    <t>11/P/1/2024/RFRD</t>
  </si>
  <si>
    <t>13/P/1/2024/RFRD</t>
  </si>
  <si>
    <t>17/P/1/2024/RFRD</t>
  </si>
  <si>
    <t>21/P/1/2024/RFRD</t>
  </si>
  <si>
    <t>1/P/1/2024/RFRD</t>
  </si>
  <si>
    <t>34/P/1/2024/RFRD</t>
  </si>
  <si>
    <t>5/P/1/2024/RFRD</t>
  </si>
  <si>
    <t>19/P/1/2024/RFRD</t>
  </si>
  <si>
    <t>30/P/1/2024/RFRD</t>
  </si>
  <si>
    <t>7/P/1/2024/RFRD</t>
  </si>
  <si>
    <t>32/P/1/2024/RFRD</t>
  </si>
  <si>
    <t>27/P/1/2024/RFRD</t>
  </si>
  <si>
    <t>25/P/1/2024/RFRD</t>
  </si>
  <si>
    <t>23/P/1/2024/RFRD</t>
  </si>
  <si>
    <t>9/P/1/2024/RFRD</t>
  </si>
  <si>
    <t>15/P/1/2024/RFRD</t>
  </si>
  <si>
    <t>29/P/1/2024/RFRD</t>
  </si>
  <si>
    <t>36/P/1/2024/RFRD</t>
  </si>
  <si>
    <t>4/P/1/2024/RFRD</t>
  </si>
  <si>
    <t>33/P/1/2024/RFRD</t>
  </si>
  <si>
    <t>22/P/1/2024/RFRD</t>
  </si>
  <si>
    <t xml:space="preserve">Rozbudowa drogi powiatowej 1537C Trzciniec - Ciele - Kruszyn Krajeński na odcinku od skrzyżowania z ul. Topolową w kierunku drogi ekspresowej S5 - etap 1 </t>
  </si>
  <si>
    <t xml:space="preserve">Przebudowa drogi powiatowej nr 2608C Konradowo - Sinarzewo - etap I odcinek o długości 2,036 od km 13+264 do km 15+300 w miejscowości Siniarzewo, Sinki gmina Zakrzewo </t>
  </si>
  <si>
    <t>Rozbudowa drogi powiatowej nr 1030C relacji Cekcyn - Sokole Kuźnica na odcinku Cekcyn - Bysław od km 4+180 do km 5+870 Etap III</t>
  </si>
  <si>
    <t>Przebudowa z rozbudową drogi powiatowej nr 1383C Dąbrówka Królewska - Gruta w km 5+222 ÷ 6+180,99</t>
  </si>
  <si>
    <t>Przebudowa drogi powiatowej nr 1632C Lisewo - Mgoszcz, na odcinku według kilometrażu drogi od km 0+047,72 do 4+018,00</t>
  </si>
  <si>
    <t xml:space="preserve">Rozbudowa drogi powiatowej Nr 1826C na odcinku Małki - Bobrowo wraz z przebudową skrzyżowania z drogą powiatową Nr 1819C </t>
  </si>
  <si>
    <t>Przebudowa drogi powiatowej nr 2350C Rudunek - Niestronno - Dąbrowa w miejscowości Ryszewo</t>
  </si>
  <si>
    <t>Przebudowa drogi powiatowej nr 2044C Czernikowo - Bobrowniki - Włocławek w km od 6+200 do km 10+150, tj. na odcinku 3,950 km</t>
  </si>
  <si>
    <t>Remont dróg powiatowych nr 2437C, 2453C, 2461C o długości ogółem 18,794 km, na terenie Powiatu Mogileńskiego</t>
  </si>
  <si>
    <t xml:space="preserve">Przebudowa drogi powiatowej nr 1041C Błądzim - Świekatowo </t>
  </si>
  <si>
    <t>Przebudowa drogi powiatowej nr 1905C Liszkowo - Mrocza na odcinku Witosław - Orle</t>
  </si>
  <si>
    <t>Remont drogi powiatowej nr 2733C Mysłakówko - Koziróg Leśny na odcinku od km 0+000 do km 2+145 w miejscowościach Mysłakówko, Mysłakowo, gmina Tłuchowo, powiat lipnowski</t>
  </si>
  <si>
    <t>Remont drogi powiatowej nr 2131C Plebanka - Radomin w km 1+241 do 5+318</t>
  </si>
  <si>
    <t>Rozbudowa drogi powiatowej nr 2922C Pustki Choceńskie - Wilkowice od km 0+000 do km 3+171</t>
  </si>
  <si>
    <t>Przebudowa drogi powiatowej nr 2835C Piotrków Kujawski - Nowa Wieś na odcinku od km 8+166 do 9+165. Przebudowa drogi powiatowej nr 2814C Samszyce-Izbica Kujawska na odcinku od km 2+020 do km 3+019</t>
  </si>
  <si>
    <t xml:space="preserve">Remont drogi powiatowej nr 2533C Lipie - Modliborzyce od km 0,000 do km 5+615 przebiegająca przez miejscowości Lipie, Gąski, długość 5,615 km </t>
  </si>
  <si>
    <t>Przebudowa drogi powiatowej nr 1424C Rywałd - Dębowa Łąka od km 3+264 do km 16+030 Etap III od km 13+339 do km 16+030</t>
  </si>
  <si>
    <t>Remont DP 1125C relacji Sypniewo - Borzyszkowo w m. Sypniewo / Lubcza, na odcinkach o łącznej długości 1,210 km zlokalizowanych pomiędzy km 0+065, a km 1+044 oraz km 1+144 i km 1+375 jej przebiegu</t>
  </si>
  <si>
    <t xml:space="preserve">Rozbudowa drogi powiatowej 1537C Trzciniec - Ciele - Kruszyn Krajeński na odcinku od skrzyżowania z ul. Topolową w kierunku drogi ekspresowej S5 - etap 2 </t>
  </si>
  <si>
    <t>Przebudowa drogi powiatowej nr 1928C Smogulec - Kcynia ul. Polna i Pobożnego w Kcyni</t>
  </si>
  <si>
    <t>Rozbudowa drogi powiatowej nr 1627C Unisław - Żygląd, etap II od km 7+500 do 11+340</t>
  </si>
  <si>
    <t xml:space="preserve">01.2025 - 11.2025 </t>
  </si>
  <si>
    <t>04.2025 - 12.2025</t>
  </si>
  <si>
    <t>04.2025 - 10.2025</t>
  </si>
  <si>
    <t>05.2025 - 11.2025</t>
  </si>
  <si>
    <t>04.2025 - 11.2025</t>
  </si>
  <si>
    <t>05.2025 - 12.2025</t>
  </si>
  <si>
    <t>03.2025 - 10.2025</t>
  </si>
  <si>
    <t>03.2025 - 09.2025</t>
  </si>
  <si>
    <t>02.2025 - 09.2025</t>
  </si>
  <si>
    <t>04.2025 - 09.2025</t>
  </si>
  <si>
    <t>03.2025 - 02.2026</t>
  </si>
  <si>
    <t>04.2025 - 08.2025</t>
  </si>
  <si>
    <t>01.2025 - 11.2025</t>
  </si>
  <si>
    <t>17.*</t>
  </si>
  <si>
    <t>14/P/1/2024/RFRD</t>
  </si>
  <si>
    <t>20/P/1/2024/RFRD</t>
  </si>
  <si>
    <t>18/P/1/2024/RFRD</t>
  </si>
  <si>
    <t>35/P/1/2024/RFRD</t>
  </si>
  <si>
    <t>24/P/1/2024/RFRD</t>
  </si>
  <si>
    <t>28/P/1/2024/RFRD</t>
  </si>
  <si>
    <t>26/P/1/2024/RFRD</t>
  </si>
  <si>
    <t>8/P/1/2024/RFRD</t>
  </si>
  <si>
    <t>37/P/1/2024/RFRD</t>
  </si>
  <si>
    <t>31/P/1/2024/RFRD</t>
  </si>
  <si>
    <t>Rozbudowa drogi powiatowej nr 1026C relacji Wielkie Gacno - Rudzki Most na odcinku Cekcyn - Rudzki Most od km 16+914,3 do km 17+350</t>
  </si>
  <si>
    <t>Przebudowa drogi powiatowej nr 2040C Zębówiec - Skrzypkowo - Krzykomy w km od 0+850 do km 5+475, tj. na odcinku 4,625 km</t>
  </si>
  <si>
    <t>Przebudowa drogi powiatowej nr 1398C Grudziądz - Kobylanka - Piaski, wraz z budową drogi dla  pieszych w km 1+713 do 2+680</t>
  </si>
  <si>
    <t xml:space="preserve">Remont drogi powiatowej nr 2924C Zgłowiączka - Smogorzewo od km 0+005 do km 1+850 oraz od km 1+865 do km 5+220 </t>
  </si>
  <si>
    <t>Remont drogi powiatowej nr 2741C Zbyszewo - Dobrzyń nad Wisłą na odcinku od km 5+600 do km 5+923 w mieście Dobrzyń nad Wisłą, powiat lipnowski</t>
  </si>
  <si>
    <t>Remont drogi powiatowej nr 2134C Działyń - Klonowo na odcinku od km 3+658 do km 3+967,2 oraz od km 4+850 do km 5+778</t>
  </si>
  <si>
    <t>Remont drogi powiatowej nr 1274C Zbrachlin - Cieleszyn</t>
  </si>
  <si>
    <t>Przebudowa DP 1125C relacji Sypniewo-Borzyszkowo w m. Sypniewo, na odcinku o długości 0,100 km zlokalizowanym pomiędzy km 1+044, a km 1+144 jej przebiegu</t>
  </si>
  <si>
    <t>Remont dróg powiatowych nr 2430C, 2431C, 2432C o długości ogółem 13,750 km, na terenie Powiatu Mogileńskiego</t>
  </si>
  <si>
    <t>05.2025 - 09.2025</t>
  </si>
  <si>
    <t>03.2025 - 06.2025</t>
  </si>
  <si>
    <t>03.2025 - 11.2025</t>
  </si>
  <si>
    <t>03.2025 - 08.2025</t>
  </si>
  <si>
    <t>47/G/1/2019</t>
  </si>
  <si>
    <t>07.2024 - 10.2025</t>
  </si>
  <si>
    <t>80/G/1/2024/RFRD</t>
  </si>
  <si>
    <t>134/G/1/2024/RFRD</t>
  </si>
  <si>
    <t>33/G/1/2024/RFRD</t>
  </si>
  <si>
    <t>173/G/1/2024/RFRD</t>
  </si>
  <si>
    <t>146/G/1/2024/RFRD</t>
  </si>
  <si>
    <t>148/G/1/2024/RFRD</t>
  </si>
  <si>
    <t>132/G/1/2024/RFRD</t>
  </si>
  <si>
    <t>126/G/1/2024/RFRD</t>
  </si>
  <si>
    <t>24/G/1/2024/RFRD</t>
  </si>
  <si>
    <t>6/G/1/2024/RFRD</t>
  </si>
  <si>
    <t>20/G/1/2024/RFRD</t>
  </si>
  <si>
    <t>37/G/1/2024/RFRD</t>
  </si>
  <si>
    <t>51/G/1/2024/RFRD</t>
  </si>
  <si>
    <t>78/G/1/2024/RFRD</t>
  </si>
  <si>
    <t>136/G/1/2024/RFRD</t>
  </si>
  <si>
    <t>198/G/1/2024/RFRD</t>
  </si>
  <si>
    <t>171/G/1/2024/RFRD</t>
  </si>
  <si>
    <t>27/G/1/2024/RFRD</t>
  </si>
  <si>
    <t>43/G/1/2024/RFRD</t>
  </si>
  <si>
    <t>92/G/1/2024/RFRD</t>
  </si>
  <si>
    <t>161/G/1/2024/RFRD</t>
  </si>
  <si>
    <t>104/G/1/2024/RFRD</t>
  </si>
  <si>
    <t>105/G/1/2024/RFRD</t>
  </si>
  <si>
    <t>4/G/1/2024/RFRD</t>
  </si>
  <si>
    <t>111/G/1/2024/RFRD</t>
  </si>
  <si>
    <t>124/G/1/2024/RFRD</t>
  </si>
  <si>
    <t>13/G/1/2024/RFRD</t>
  </si>
  <si>
    <t>122/G/1/2024/RFRD</t>
  </si>
  <si>
    <t>139/G/1/2024/RFRD</t>
  </si>
  <si>
    <t>181/G/1/2024/RFRD</t>
  </si>
  <si>
    <t>192/G/1/2024/RFRD</t>
  </si>
  <si>
    <t>164/G/1/2024/RFRD</t>
  </si>
  <si>
    <t>180/G/1/2024/RFRD</t>
  </si>
  <si>
    <t>47/G/1/2024/RFRD</t>
  </si>
  <si>
    <t>26/G/1/2024/RFRD</t>
  </si>
  <si>
    <t>157/G/1/2024/RFRD</t>
  </si>
  <si>
    <t>113/G/1/2024/RFRD</t>
  </si>
  <si>
    <t>185/G/1/2024/RFRD</t>
  </si>
  <si>
    <t>9/G/1/2024/RFRD</t>
  </si>
  <si>
    <t>49/G/1/2024/RFRD</t>
  </si>
  <si>
    <t>61/G/1/2024/RFRD</t>
  </si>
  <si>
    <t>138/G/1/2024/RFRD</t>
  </si>
  <si>
    <t>145/G/1/2024/RFRD</t>
  </si>
  <si>
    <t>16/G/1/2024/RFRD</t>
  </si>
  <si>
    <t>42/G/1/2024/RFRD</t>
  </si>
  <si>
    <t>53/G/1/2024/RFRD</t>
  </si>
  <si>
    <t>63/G/1/2024/RFRD</t>
  </si>
  <si>
    <t>65/G/1/2024/RFRD</t>
  </si>
  <si>
    <t>100/G/1/2024/RFRD</t>
  </si>
  <si>
    <t>102/G/1/2024/RFRD</t>
  </si>
  <si>
    <t>128/G/1/2024/RFRD</t>
  </si>
  <si>
    <t>153/G/1/2024/RFRD</t>
  </si>
  <si>
    <t>158/G/1/2024/RFRD</t>
  </si>
  <si>
    <t>195/G/1/2024/RFRD</t>
  </si>
  <si>
    <t>7/G/1/2024/RFRD</t>
  </si>
  <si>
    <t>55/G/1/2024/RFRD</t>
  </si>
  <si>
    <t>23/G/1/2024/RFRD</t>
  </si>
  <si>
    <t>98/G/1/2024/RFRD</t>
  </si>
  <si>
    <t>1/G/1/2024/RFRD</t>
  </si>
  <si>
    <t>15/G/1/2024/RFRD</t>
  </si>
  <si>
    <t>17/G/1/2024/RFRD</t>
  </si>
  <si>
    <t>39/G/1/2024/RFRD</t>
  </si>
  <si>
    <t>45/G/1/2024/RFRD</t>
  </si>
  <si>
    <t>84/G/1/2024/RFRD</t>
  </si>
  <si>
    <t>109/G/1/2024/RFRD</t>
  </si>
  <si>
    <t>118/G/1/2024/RFRD</t>
  </si>
  <si>
    <t>182/G/1/2024/RFRD</t>
  </si>
  <si>
    <t>189/G/1/2024/RFRD</t>
  </si>
  <si>
    <t>197/G/1/2024/RFRD</t>
  </si>
  <si>
    <t>130/G/1/2024/RFRD</t>
  </si>
  <si>
    <t>196/G/1/2024/RFRD</t>
  </si>
  <si>
    <t>144/G/1/2024/RFRD</t>
  </si>
  <si>
    <t>151/G/1/2024/RFRD</t>
  </si>
  <si>
    <t>2/G/1/2024/RFRD</t>
  </si>
  <si>
    <t>Rozbudowa ulicy Polnej i Łunawskiej w Chełmnie</t>
  </si>
  <si>
    <t>Budowa ul. Kolonia w Jarużynie na odcinku od ul. Krakowskiej w Jarużynie (km 0+000) do ul. Szczecińskiej w Niwach (km 1+265)</t>
  </si>
  <si>
    <t>"Rozbudowa ulicy Mieszka I oraz Zawiszy Czarnego", drogi gminne nr 210140C od 0+000,00 do 0+415,88 oraz 210277C km od 0+000,00 do 0+466,94 w Grudziądzu</t>
  </si>
  <si>
    <t>Przebudowa drogi gminnej Chlebowo - Karnkowo - Chodorążek od km 0+000 do 0+916 o długości 916 mb</t>
  </si>
  <si>
    <t>Budowa ulic Widokowej (nr 110658C) i Jasnej (nr 110653C) w ramach zadania pn."Budowa ulic Spacerowej, Równinnej, Widokowej i Jasnej na os. Panorama w Golubiu-Dobrzyniu"</t>
  </si>
  <si>
    <t>Przebudowa drogi gminnej nr 190705C Choceń - gr. Gminy (Humlin)</t>
  </si>
  <si>
    <t>Przebudowa drogi wewnętrznej, zlokalizowanej na dz. nr 153 w m. Jacewo gmina Inowrocław (ul. Bursztynowa)</t>
  </si>
  <si>
    <t>Remont drogi gminnej nr 090735C - ulicy Kościuszki od km 0+153,30 do km 1+173,50 o długości 1 020,20 m wraz z rozbudową skrzyżowania ulic Kościuszki i Piotra w Mroczy</t>
  </si>
  <si>
    <t xml:space="preserve">Przebudowa drogi gminnej nr 101113C w KM 0+000 - KM 2+964 (2964 mb) w miejscowości Steklinek </t>
  </si>
  <si>
    <t>Przebudowa dróg gminnych w Radziejowie  - ul. Żytniej nr 181066C od km 0+000,00 do km 0+418,00</t>
  </si>
  <si>
    <t>Budowa drogi gminnej na działce nr 33 w obrębie ewidencyjnym Miedzno</t>
  </si>
  <si>
    <t>Budowa dróg na odcinku od skrzyżowania z drogą wojewódzką nr 254 do miejscowości Olimpin wraz z infrastrukturą techniczną - ETAP1 (zakres od km 1+942,7 do km 3+389)</t>
  </si>
  <si>
    <t>Rozbudowa dróg gminnych nr 040511C, 040513C, 040148C na terenie gminy Grudziądz</t>
  </si>
  <si>
    <t>Budowa ulicy Energetyków o długości 0,556 m., na odcinku od km 0+000 do km 0,507 oraz przebudowa ulicy Mechaników (nr 230126C) na odcinku od km 0+000 do km 0+049 wraz z infrastrukturą towarzyszącą we Włocławku</t>
  </si>
  <si>
    <t>Przebudowa drogi w Szubinie (od km 0+000,00 do km 0+238,00)</t>
  </si>
  <si>
    <t>Przebudowa części ulic: Jaskółczej i Jastrzębiej w miejscowości Dąbrowa Chełmińska</t>
  </si>
  <si>
    <t>Budowa drogi gminnej w miejscowości Czarnowo i Toporzysko nr drogi 100120C, km 2+676,33 do km 3+355,59</t>
  </si>
  <si>
    <t>Rozbudowa drogi gminnej 050323C ul. Spokojna i 050361C ul. Gwarna w Osówcu</t>
  </si>
  <si>
    <t>Przebudowa drogi gminnej nr 070123C w miejscowości Bielawy od km 0+000 do km 1+426</t>
  </si>
  <si>
    <t>Rozbudowa drogi gminnej nr 080449C Kruszyny - Wądzyn od km 0+700 do 3+881,9</t>
  </si>
  <si>
    <t>Przebudowa drogi gminnej 020207C na odcinku ul. Wincentego Witosa w Wituni</t>
  </si>
  <si>
    <t>Rozbudowa drogi gminnej nr 191731C (ul. Augustowskiej) w Izbicy Kujawskiej</t>
  </si>
  <si>
    <t xml:space="preserve">Budowa drogi gminnej  nr 537011C Dragacz - Wielki Lubień o długości 1335,06 m, od km 0+000 do 1+335, od skrzyżowania i do skrzyżowania  z DW207 w miejscowości Dragacz   </t>
  </si>
  <si>
    <t>Budowa drogi gminnej ul. Stodólnej od km 0+000 do km 0+260 w Kowalu</t>
  </si>
  <si>
    <t>Remont dróg gminnych nr 130309C Kania - Ojrzanowo i nr 130314C Gulczewo - Mamlicz</t>
  </si>
  <si>
    <t>Remont drogi gminnej nr 020610C ulicy Turystycznej w Sępólnie Krajeńskim, od km 0+000 do km 0+505,40</t>
  </si>
  <si>
    <t>Budowa ulicy Narcyzowej w Nakle nad Notecią od km 0+010,00 do km 0+642,34</t>
  </si>
  <si>
    <t>Budowa drogi w m. Śliwice od km 0+024 do km 0+295,53</t>
  </si>
  <si>
    <t>Przebudowa części drogi gminnej nr 080908C Michałki - Michałki Wieś w miejscowości Michałki</t>
  </si>
  <si>
    <t>Przebudowa drogi gminnej 041329C w miejscowości Święte</t>
  </si>
  <si>
    <t>Przebudowa drogi gminnej nr 060172C i nr 060106C w Starogardzie Dolnym</t>
  </si>
  <si>
    <t xml:space="preserve">Przebudowa dwóch odcinków drogi gminnej 191108C na długości 1,870km w miejscowości Jerzmanowo, Kaniewo </t>
  </si>
  <si>
    <t>Przebudowa ulicy Sportowej w Skępem</t>
  </si>
  <si>
    <t>Przebudowa drogi gminnej nr 160318C na ul. Brzozowej w miejscowości Raciążek, gmina Raciążek, odcinek o długości 457,80, od km 0+000,00 do km 0+457,80</t>
  </si>
  <si>
    <t>Budowa ulicy Modrzewiowej w Wąbrzeźnie</t>
  </si>
  <si>
    <t>Przebudowa drogi gminnej nr 160528C Waganiec - Wólne na odcinku 1,634 km (od km 0+833 do km 2+467)</t>
  </si>
  <si>
    <t>Przebudowa drogi gminnej nr 101002C w m.Głogowo -km 0+206,28-km 1+196,28</t>
  </si>
  <si>
    <t>Przebudowa drogi gminnej nr 190906C w miejscowości Krzewent - etap III - na odcinku 1+611,50 km</t>
  </si>
  <si>
    <t>Przebudowa ul. Adama Poszwińskiego (151438C) od km 0+0,00 do km 0+265,75 w Inowrocławiu</t>
  </si>
  <si>
    <t>Rozbudowa i przebudowa drogi gminnej nr 120109C skrzyżowanie z drogą powiatową nr 2118C - Wąpielsk od km 0+000 do km 1+402,3</t>
  </si>
  <si>
    <t>Przebudowa drogi gminnej nr 190503C Józefowo - Mursk - Smólnik o dł. 990 m  od km 1+755 do km 2+745 w miejscowości Józefowo</t>
  </si>
  <si>
    <t>Przebudowa drogi gminnej nr 130235C w miejscowości Podobowice w km od 0+0,000 do 0+0,966</t>
  </si>
  <si>
    <t>Rozbudowa drogi gminnej 010612C Lubiewo - Jania Góra od km 0+000 do km 1+541</t>
  </si>
  <si>
    <t>Przebudowa dróg gminnych nr 150165C i 150164C w Palczynie - etap II</t>
  </si>
  <si>
    <t>Rozbudowa ul. Szkolnej na odcinku od ul. Ciechocińskiej do ul. 8-go Marca w Złotorii - drogi gminnej nr 100831C od km 0+316 do km 0+595</t>
  </si>
  <si>
    <t>Budowa dróg gminnych - ulicy Kasztanowej od 0+000 km 0+574 km oraz ulicy Żeglarskiej nr 050603C od 0+000 km do 0+425,76 km w Łochowie o łącznej długości 0,99976 km</t>
  </si>
  <si>
    <t>Rozbudowa ulicy Działkowej w Kruszwicy</t>
  </si>
  <si>
    <t>Przebudowa części drogi gminnej nr 080146C w miejscowości Konojady</t>
  </si>
  <si>
    <t>Przebudowa 2 odcinków dróg gminnych o numerze nr 060323C na odcinku od 00+000 do 01+310 i numerze 060321C na odcinku od km 00+000 do 00+377 w miejscowości Mgoszcz</t>
  </si>
  <si>
    <t>Przebudowa drogi gminnej na odcinku od miejscowości Pruska Łąka do Miejscowości Gronowo</t>
  </si>
  <si>
    <t>Przebudowa drogi gminnej w m. Ignalin (dz. Nr ewid. 22 i 30 obr. Chodeczek) o długości 713 m</t>
  </si>
  <si>
    <t>Przebudowa drogi gminnej na działkach nr 135 i 132 w miejscowości Wielkie Radowiska</t>
  </si>
  <si>
    <t>Przebudowa drogi gminnej nr 170907C Koziróg Leśny od km 0+000 do km 0+877</t>
  </si>
  <si>
    <t>Przebudowa drogi gminnej nr 190225C Fabianki - Chełmica Mała</t>
  </si>
  <si>
    <t>Budowa ulicy M. Konopnickiej w miejscowości Rudunki wraz z odwodnieniem i budowa drogi gminnej ulicy Storczykowej w miejscowości Rożno-Parcele wraz z niezbędną infrastrukturą w tym odwodnieniem i oświetleniem</t>
  </si>
  <si>
    <t>Przebudowa drogi wewnętrznej działka Nr 92/56, 92/19, 92/27, 93/2 w miejscowości Jeleniec</t>
  </si>
  <si>
    <t>Remont grogi gminnej nr 031211C-ulicy Garbuzy z planowaną lokalizacją na terenie działek nr 899/1, 901/1, 933/1,1180/1,1181/1 w obrębie ewidencyjnym Nowe, jednostce ewidencyjnej Nowe-Miasto</t>
  </si>
  <si>
    <t>Budowa drogi gminnej o długości  810,53 m w miejscowości Białe</t>
  </si>
  <si>
    <t>Przebudowa drogi gminnej nr 010409C w granicach pasa drogowego polegająca na budowie zjazdów i jezdni w miejscowości Tuchółka, od km 1+086,00 do km 1+671,83 o długości 586 m</t>
  </si>
  <si>
    <t>Przebudowa drogi gminnej nr 080606C w miejscowości Komorowo</t>
  </si>
  <si>
    <t>Przebudowa drogi w miejscowości Wolęcin na działce nr 169</t>
  </si>
  <si>
    <t>Budowa drogi gminnej nr 100945C ul. Rzemieślniczej w miejscowości Mała Nieszawka</t>
  </si>
  <si>
    <t>Przebudowa drogi gminnej nr 180165C Krzywosądz - Dęby na odcinku od km 0+000 do km 0+390, w istniejących granicach pasa drogowego</t>
  </si>
  <si>
    <t>Przebudowa drogi gminnej nr 130405C w miejscowości Flantrowo gmina Janowiec Wielkopolski</t>
  </si>
  <si>
    <t>Przebudowa drogi wewnętrznej - ul. Parkowa w m. Dąbrówka gm. Kamień Krajeński</t>
  </si>
  <si>
    <t>Budowa drogi gminnej nr 170807C Witkowo - Czarne w Gminie Wielgie</t>
  </si>
  <si>
    <t>Przebudowa drogi gminnej nr 180503C Świesz-Niegibalice od km 2+989 do km 3+988, Przebudowa drogi gminnej Nr 180547C Borowo-Bytoń od km 0+183 do km 1+182, Przebudowa drogi gminnej nr 180528C Niegibalice od km 0+000 do km 0+874</t>
  </si>
  <si>
    <t>Przebudowa dróg gminnych w miejscowości Liszkowo</t>
  </si>
  <si>
    <t>Przebudowa dróg publicznych: ul. Dmowskiego (nr 010723C) od km 0+000 do km 0+160 o długości 160 mb, 11 Listopada (nr 010701C) od km 0+020 do km 0+206 o długości 186 mb i ul. Grunwaldzkiej (nr 010735C) od km 0+305 do km 0+414 o długości 109 mb w Tucholi</t>
  </si>
  <si>
    <t>Przebudowa dróg 060224C oraz 060211C w Stolnie (060224C od km 0+000 do km 0+530; 060211C od km 0+355 do km0+815)</t>
  </si>
  <si>
    <t>Budowa ul. Gacy, Gerberowej i Nagietkowej wraz z infrastrukturą w Grucznie</t>
  </si>
  <si>
    <t>Budowa drogi gminnej nr 030508C i nr 030507C</t>
  </si>
  <si>
    <t>0408053</t>
  </si>
  <si>
    <t>06.2025 - 05.2026</t>
  </si>
  <si>
    <t>06.2025 - 06.2026</t>
  </si>
  <si>
    <t>02.2025 - 10.2025</t>
  </si>
  <si>
    <t>01.2025 - 12.2025</t>
  </si>
  <si>
    <t>03.2025 - 12.2025</t>
  </si>
  <si>
    <t>01.2025 - 10.2025</t>
  </si>
  <si>
    <t>06.2025 - 10.2025</t>
  </si>
  <si>
    <t>02.2025 - 11.2025</t>
  </si>
  <si>
    <t>01.2025 - 12.2026</t>
  </si>
  <si>
    <t>05.2025 - 05.2026</t>
  </si>
  <si>
    <t>06.2025 - 04.2026</t>
  </si>
  <si>
    <t>05.2025 - 08.2025</t>
  </si>
  <si>
    <t>04.2025 - 01.2026</t>
  </si>
  <si>
    <t>11.2025 - 08.2026</t>
  </si>
  <si>
    <t>02.2025 - 12.2025</t>
  </si>
  <si>
    <t>05.2025 - 10.2025</t>
  </si>
  <si>
    <t>07.2025 - 06.2026</t>
  </si>
  <si>
    <t>07.2025 - 09.2025</t>
  </si>
  <si>
    <t>06.2025 - 09.2025</t>
  </si>
  <si>
    <t>09.2025 - 08.2026</t>
  </si>
  <si>
    <t>01.2025 - 07.2025</t>
  </si>
  <si>
    <t>05.2025 - 04.2026</t>
  </si>
  <si>
    <t>160/G/1/2024/RFRD</t>
  </si>
  <si>
    <t>142/G/1/2024/RFRD</t>
  </si>
  <si>
    <t>69/G/1/2024/RFRD</t>
  </si>
  <si>
    <t>188/G/1/2024/RFRD</t>
  </si>
  <si>
    <t>116/G/1/2024/RFRD</t>
  </si>
  <si>
    <t>Remont dróg gminnych nr 140168C od km 0+000,00 do km 0+948,70 o długości 94,87 m oraz nr 140169C od km 0+000,00 do km 0+181,43 o dlugości 181,43 m w miejscowości Słaboszewko, gm. Dąbrowa</t>
  </si>
  <si>
    <t>Remont dróg gminnych na terenie miasta Strzelna ul. Spichrzowa droga nr 140628C, ul. Ślusarska droga nr 140632C i ul. Piekarska droga nr 140625C o łącznej długości 237 mb</t>
  </si>
  <si>
    <t>Przebudowa drogi gminnej nr 100514C  w km od 2+268 do km 3+250 w miejscowości Bielczyny</t>
  </si>
  <si>
    <t>Przebudowa drogi gminnej nr 041247C w km 0+000,00-0+335,97 w miejscowości Szembruczek</t>
  </si>
  <si>
    <t>Budowa drogi gminnej nr 110238C w km od 0+000 do km 0+708 w miejscowości Białkowo</t>
  </si>
  <si>
    <t>04.2025 - 06.2025</t>
  </si>
  <si>
    <t>06.2025 - 12.2025</t>
  </si>
  <si>
    <t>Gmina Lubień Kujawski</t>
  </si>
  <si>
    <t>Gmina Dobrzyń nad Wisłą</t>
  </si>
  <si>
    <t>Gmina Solec Kujawski</t>
  </si>
  <si>
    <t>149/G/1/2024/RFRD</t>
  </si>
  <si>
    <t>74/G/1/2024/RFRD</t>
  </si>
  <si>
    <t>72/G/1/2024/RFRD</t>
  </si>
  <si>
    <t>94/G/1/2024/RFRD</t>
  </si>
  <si>
    <t>57/G/1/2024/RFRD</t>
  </si>
  <si>
    <t>178/G/1/2024/RFRD</t>
  </si>
  <si>
    <t>167/G/1/2024/RFRD</t>
  </si>
  <si>
    <t>169/G/1/2024/RFRD</t>
  </si>
  <si>
    <t>143/G/1/2024/RFRD</t>
  </si>
  <si>
    <t>107/G/1/2024/RFRD</t>
  </si>
  <si>
    <t>35/G/1/2024/RFRD</t>
  </si>
  <si>
    <t>186/G/1/2024/RFRD</t>
  </si>
  <si>
    <t>88/G/1/2024/RFRD</t>
  </si>
  <si>
    <t>175/G/1/2024/RFRD</t>
  </si>
  <si>
    <t>11/G/1/2024/RFRD</t>
  </si>
  <si>
    <t>36/G/1/2024/RFRD</t>
  </si>
  <si>
    <t>67/G/1/2024/RFRD</t>
  </si>
  <si>
    <t>193/G/1/2024/RFRD</t>
  </si>
  <si>
    <t>96/G/1/2024/RFRD</t>
  </si>
  <si>
    <t>191/G/1/2024/RFRD</t>
  </si>
  <si>
    <t>155/G/1/2024/RFRD</t>
  </si>
  <si>
    <t>183/G/1/2024/RFRD</t>
  </si>
  <si>
    <t>184/G/1/2024/RFRD</t>
  </si>
  <si>
    <t>190/G/1/2024/RFRD</t>
  </si>
  <si>
    <t>120/G/1/2024/RFRD</t>
  </si>
  <si>
    <t>31/G/1/2024/RFRD</t>
  </si>
  <si>
    <t>76/G/1/2024/RFRD</t>
  </si>
  <si>
    <t>187/G/1/2024/RFRD</t>
  </si>
  <si>
    <t>29/G/1/2024/RFRD</t>
  </si>
  <si>
    <t>141/G/1/2024/RFRD</t>
  </si>
  <si>
    <t>19/G/1/2024/RFRD</t>
  </si>
  <si>
    <t>90/G/1/2024/RFRD</t>
  </si>
  <si>
    <t>177/G/1/2024/RFRD</t>
  </si>
  <si>
    <t>199/G/1/2024/RFRD</t>
  </si>
  <si>
    <t>59/G/1/2024/RFRD</t>
  </si>
  <si>
    <t>86/G/1/2024/RFRD</t>
  </si>
  <si>
    <t>91/G/1/2024/RFRD</t>
  </si>
  <si>
    <t>194/G/1/2024/RFRD</t>
  </si>
  <si>
    <t>82/G/1/2024/RFRD</t>
  </si>
  <si>
    <t>8/G/1/2024/RFRD</t>
  </si>
  <si>
    <t>163/G/1/2024/RFRD</t>
  </si>
  <si>
    <t>34/G/1/2024/RFRD</t>
  </si>
  <si>
    <t>64/G/1/2024/RFRD</t>
  </si>
  <si>
    <t>54/G/1/2024/RFRD</t>
  </si>
  <si>
    <t>79/G/1/2024/RFRD</t>
  </si>
  <si>
    <t>58/G/1/2024/RFRD</t>
  </si>
  <si>
    <t>14/G/1/2024/RFRD</t>
  </si>
  <si>
    <t>93/G/1/2024/RFRD</t>
  </si>
  <si>
    <t>156/G/1/2024/RFRD</t>
  </si>
  <si>
    <t>28/G/1/2024/RFRD</t>
  </si>
  <si>
    <t>147/G/1/2024/RFRD</t>
  </si>
  <si>
    <t>174/G/1/2024/RFRD</t>
  </si>
  <si>
    <t>127/G/1/2024/RFRD</t>
  </si>
  <si>
    <t>135/G/1/2024/RFRD</t>
  </si>
  <si>
    <t>123/G/1/2024/RFRD</t>
  </si>
  <si>
    <t>152/G/1/2024/RFRD</t>
  </si>
  <si>
    <t>133/G/1/2024/RFRD</t>
  </si>
  <si>
    <t>117/G/1/2024/RFRD</t>
  </si>
  <si>
    <t>81/G/1/2024/RFRD</t>
  </si>
  <si>
    <t>41/G/1/2024/RFRD</t>
  </si>
  <si>
    <t>106/G/1/2024/RFRD</t>
  </si>
  <si>
    <t>68/G/1/2024/RFRD</t>
  </si>
  <si>
    <t>166/G/1/2024/RFRD</t>
  </si>
  <si>
    <t>162/G/1/2024/RFRD</t>
  </si>
  <si>
    <t>176/G/1/2024/RFRD</t>
  </si>
  <si>
    <t>10/G/1/2024/RFRD</t>
  </si>
  <si>
    <t>154/G/1/2024/RFRD</t>
  </si>
  <si>
    <t>48/G/1/2024/RFRD</t>
  </si>
  <si>
    <t>38/G/1/2024/RFRD</t>
  </si>
  <si>
    <t>165/G/1/2024/RFRD</t>
  </si>
  <si>
    <t>30/G/1/2024/RFRD</t>
  </si>
  <si>
    <t>172/G/1/2024/RFRD</t>
  </si>
  <si>
    <t>112/G/1/2024/RFRD</t>
  </si>
  <si>
    <t>32/G/1/2024/RFRD</t>
  </si>
  <si>
    <t>95/G/1/2024/RFRD</t>
  </si>
  <si>
    <t>25/G/1/2024/RFRD</t>
  </si>
  <si>
    <t>159/G/1/2024/RFRD</t>
  </si>
  <si>
    <t>12/G/1/2024/RFRD</t>
  </si>
  <si>
    <t>131/G/1/2024/RFRD</t>
  </si>
  <si>
    <t>Przebudowa drogi gminnej nr 140551C stanowiącej ul. Rzemieślniczą w Mogilnie</t>
  </si>
  <si>
    <t>Przebudowa drogi gminnej nr 070430C w miejscowości Zaskocz od km 0+000 do km 0+999</t>
  </si>
  <si>
    <t>Remont drogi gminnej nr 130535C Skórki</t>
  </si>
  <si>
    <t>Przebudowa i rozbudowa drogi Pikutkowo - Guźlin (droga gminna nr 190438C, od km 0+022 do km 1+878)</t>
  </si>
  <si>
    <t>Budowa drogi gminnej nr 031105C na odcinku Bagniewo - Bagniewko w km od 0+000 do 2+089,2</t>
  </si>
  <si>
    <t>Przebudowa drogi gminnej nr 120320C Godziszewy-Czermin od km 0+021,00 do km 1+846,80 i nr 120305C Stawiska-Linne-Jasin-Kwiatkowo od km 8+523,79 do km 8+788,00 o łącznej długości 2,09001 km</t>
  </si>
  <si>
    <t>Remont dróg gminnych nr 161001C (ul. Bulwary 500-lecia; 0+000,00 - 0+276,00)oraz nr 161002C (ul. Browarna; 0+000,00 - 0+058,00) na terenie Gminy Miejskiej Nieszawa</t>
  </si>
  <si>
    <t>Przebudowa drogi gminnej nr 120539C Kosiory - Borowo</t>
  </si>
  <si>
    <t>Budowa drogi gminnej w miejscowości Buśnia</t>
  </si>
  <si>
    <t>Przebudowa drogi gminnej nr 160421 C Święte - Żołnowo - Kajetanowo</t>
  </si>
  <si>
    <t>Budowa drogi gminnej - ul. Owocowej w miejscowości Papowo Toruńskie</t>
  </si>
  <si>
    <t>Przebudowa drogi gminnej nr 191436C w miejscowości Błonie od km 0+000 do km 0+870 - gr. gminy Lubień Kujawski</t>
  </si>
  <si>
    <t>Przebudowa drogi gminnej nr 170201C w miejscowości Chrostkowo</t>
  </si>
  <si>
    <t>Budowa dróg gminnych nr 083335C ul. Tatarakowa oraz nr 083335C ul. Spacerowa wraz z budową kanalizacji deszczowej w mieście Brodnica</t>
  </si>
  <si>
    <t>Przebudowa drogi nr 050280C w miejscowości Stronno, ul. Kwiatowa odc. I od 0+000 do 0+612,59 km, odc. II od 0+240 km do 0+264,63 km, odc. III od 0+000 km do 0+106,95 km o łącznej długości 745 m</t>
  </si>
  <si>
    <t>Przebudowa drogi gminnej nr 150758C, ul. Kwiatowej w miejscowości Kołuda Wielka</t>
  </si>
  <si>
    <t>Przebudowa drogi gminnej nr 100552C ul. Buczek w Chełmży na odcinku od skrzyżowania z ul. Chełmińskie Przedmieście do granicy administracyjnej miasta o długości 335 m, kilometraż 0+000 - 0+335,80</t>
  </si>
  <si>
    <t>Przebudowa drogi gminnej nr 110315C w miejscowości Łubki w km 0+000 do 0+360</t>
  </si>
  <si>
    <t>Przebudowa drogi gminnej nr 180359C ul. Skarbka w m. Osięciny od km 0+000 do km 0+627 o długości 627 m</t>
  </si>
  <si>
    <t>Przebudowa drogi gminnej nr 080317C w miejscowości Brzozie</t>
  </si>
  <si>
    <t>Przebudowa drogi gminnej nr 171026C Główczyn - Kisielewo na odcinku o długości 0,923 km</t>
  </si>
  <si>
    <t>Przebudowa drogi gminnej nr 120209C Przyrowa - Przyrowa</t>
  </si>
  <si>
    <t>Budowa nawierzchni części drogi gminnej nr 160963C ul. Stawowej (od 0+000,00 km do 0+274,08 km) wraz z kanalizacją deszczową i oświetleniem w Ciechocinku</t>
  </si>
  <si>
    <t>Budowa drogi gminnej nr 030924C Siemkowo - Kawęcin o długości 962 m</t>
  </si>
  <si>
    <t>Budowa dwóch odcinków dróg gminnych w miejscowości Studzienki w Gminie Kcynia - drogi gminnej nr 090415C od km 1+660 do km 3+909 oraz drogi gminnej nr 090443C od km 0+000 do km 0+065</t>
  </si>
  <si>
    <t>Przebudowa ulicy spółdzielczej nr 181101C w Piotrkowie Kujawskim od km 0+000 do km 0+102,72, od km 0+000 do km 0+065,89 oraz od km 0+000 do km 0+035,55</t>
  </si>
  <si>
    <t>Przebudowa drogi gminnej nr 180415C Skibin - Latkowo od km 0+005,60 do km 0+674,00</t>
  </si>
  <si>
    <t>Przebudowa drogi gminnej 190112C Zosin - Zapomnianowo od km 0+000 do km 0+596</t>
  </si>
  <si>
    <t>Przebudowa drogi gminnej nr 191039C w miejscowości Zakrzewo Parcele od km 1+580 do km 2+449</t>
  </si>
  <si>
    <t>Przebudowa drogi gminnej nr 070260C (ul. Pszenna) w Wałyczu</t>
  </si>
  <si>
    <t>Remont drogi gminnej nr130108C Klotyldowo-Ostatkowo na działkach 224, 219/5,235,73/1, 73/2, 287/2,255 w obrębie ewidencyjnym Ostatkowo, gm. Łabiszyn</t>
  </si>
  <si>
    <t>Przebudowa wewnętrznych dróg gminnych - ul. Pliszki i ul. Jaskółczej o łącznej długości 540 m w miejscowości Kominy</t>
  </si>
  <si>
    <t>Przebudowa drogi gminnej nr 080706C w miejscowości Zaborowo od 0+000 km do 0+144 km</t>
  </si>
  <si>
    <t>Przebudowa drogi gminnej w miejscowości Grzybno</t>
  </si>
  <si>
    <t>Przebudowa części drogi gminnej nr 080231C w miejscowości Najmowo</t>
  </si>
  <si>
    <t>Rozbudowa drogi gminnej nr 010314C przez miejscowość Suchom i Lisiny</t>
  </si>
  <si>
    <t>Przebudowa drogi gminnej nr 190633C Lubrańczyk - Biernatki odcinek I od km 0+000 do km 0+737 oraz odcinek II od km 0+000 do km 0+869</t>
  </si>
  <si>
    <t>Przebudowa drogi gminnej nr 160719C Toporzyszczewo - Toporzyszczewo Stare na odcinku od km 4+052,00 do km 5+051,00</t>
  </si>
  <si>
    <t>Przebudowa drogi gminnej publicznej nr 140416C i drogi wewnętrznej na działce nr 50 w miejscowości Dobsko</t>
  </si>
  <si>
    <t>Przebudowa dróg gminnych nr 190790C, 190787C, 190784C na terenie gminy Choceń</t>
  </si>
  <si>
    <t>"Przebudowa ulicy Rydygiera od ul. Warszawskiej do ul. Skowronkowej", drogi gminne nr 210198C km od 0+000,00 do 1+584,21 w Grudziądzu</t>
  </si>
  <si>
    <t>Rozbudowa ulicy Grodzkiej w Kruszwicy</t>
  </si>
  <si>
    <t>Rozbudowa drogi gminnej od km 0+600 do km 1+079 ulicy Orzechowej w Zielonce - II etap</t>
  </si>
  <si>
    <t>Budowa drogi o długości ~ 435 m stanowiącej przedłużenie ul. Letniej od Al. Jana Pawła II do ul. Szyszkowej w mieście Włocławek wraz z infrastrukturą techniczną (od km 0+000 do km 0+434,96)</t>
  </si>
  <si>
    <t>Budowa drogi gminnej nr 031140C na odcinku Cieleszyn - Suponin na długości 1,750 km</t>
  </si>
  <si>
    <t>Przebudowa drogi gminnej nr 090830C - ul. Łączna od km 0+003,3 do km 0+147,26 w Nakle nad Notecią</t>
  </si>
  <si>
    <t>Remont drogi gminnej nr 080443C relacji Małki - Słoszewy dł. 2,316 km</t>
  </si>
  <si>
    <t>Przebudowa drogi gminnej  - ul. Zduńskiej w Dobrzyniu nad Wisłą nr 171224C, na odcinku o długości 0,400 km</t>
  </si>
  <si>
    <t>Rozbudowa części drogi gminnej 050331C Wojnowo - Piotrkówko</t>
  </si>
  <si>
    <t>Budowa dróg gminnych: nr 051080C - ul. Tęczowa, nr 051068C - ul. Słoneczna na odcinku od ul. Prostej do ul. Zbożowej oraz nr 051004C - ul. Barwna na odcinku od ul. Słonecznej do ul. Spokojnej w Solcu Kujawskim</t>
  </si>
  <si>
    <t>Przebudowa drogi gminnej nr 170536C Ośmiałowo - Radomice</t>
  </si>
  <si>
    <t>Przebudowa drogi gminnej nr 090121C w m. Krukówko od km 0+000 do km 0+931, gmina Mrocza</t>
  </si>
  <si>
    <t>Budowa ul. Krasickiego w Niemczu (droga gminna 051234C) na odcinku od ul. Bydgoskiej (km 0+000) do km 0+252</t>
  </si>
  <si>
    <t>Budowa ul. Źródlanej w Śliwicach od km 0+000 do km 0+549,68</t>
  </si>
  <si>
    <t>Budowa ulicy Spławnej w Świeciu</t>
  </si>
  <si>
    <t>Przebudowa drogi wewnętrznej zlokalizowanej na działkach nr 6, 7, 4/1, 3/7 i 10/19 w miejscowości Słońsko gmina Inowrocław</t>
  </si>
  <si>
    <t>Przebudowa drogi gminnej na dz. Nr 330, 385 (ul. Poziomkowa od km 0+000 do km 0+252, ul. Truskawkowa od km 0+000 do km 0+060) w miejscowości Ruziec</t>
  </si>
  <si>
    <t>Przebudowa ul.Konwaliowej w Chełmnie</t>
  </si>
  <si>
    <t>Przebudowa ul. Szkolnej w Grębocinie na odcinku od ul. Kowalewskiej do skrzyżowania z drogą wewnętrzną - drogi gminnej nr 100711C - km 0+035 - 0+347 na dł. ok. 312 m</t>
  </si>
  <si>
    <t>Budowa drogi gminnej nr 537008C o długości 896 m od km 0+000 do 0+896, w ciągu ulicy Sportowej w Górnej Grupie</t>
  </si>
  <si>
    <t>Przebudowa drogi gminnej nr 101211C ul. Gen. J. Hallera w Chełmży na odcinku od skrzyżowania z ul. Ks. P. Skargi do skrzyżowania z ul. Polną o długości 234 m, kilometraż 0+000 - 0+234</t>
  </si>
  <si>
    <t>Remont drogi gminnej nr 161005C (ul. Krzywdów i Bieńków; 0+000,00 - 0+142,00) na terenie Gminy Miejskiej Nieszawa</t>
  </si>
  <si>
    <t>Przebudowa drogi gminnej w miejscowości Pęperzyn</t>
  </si>
  <si>
    <t>Przebudowa drogi wewnętrznej na odcinku między ulicami Korczaka i Kochanowskiego</t>
  </si>
  <si>
    <t>Przebudowa ul. Stanisława Sroczyńskiego (151431C) od km 0+117,96 do km 0+282,01 w Inowrocławiu</t>
  </si>
  <si>
    <t>Przebudowa drogi gminnej nr 191356C w m. Trzeszczon na długości 999 m</t>
  </si>
  <si>
    <t>Przebudowa drogi gminnej nr 160328C na ul. Przedmiejskiej w miejscowości Raciążek, gmina Raciążek, Etap 1 - odcinek o długości 295,0 m od km 0+000,00 do km 0+295,00, Etap 2 - odcinek o długości 377,71 m, od km 0+295,00 do km 0+672,71</t>
  </si>
  <si>
    <t>Rozbudowa drogi w Kobylarni: drogi bez numeru od km 0+019,63 do km 0+139,51, drogi nr 050708C od km 0+012,41 do km 0+299,66 oraz drogi bez numeru od km 0+000,00 do km 0+090,85 o łącznej długości 0,498 km</t>
  </si>
  <si>
    <t>Przebudowa drogi gminnej 191102C na długości 0,560 km w miejscowości Boniewo, Grójec</t>
  </si>
  <si>
    <t>Budowa drogi dojazdowej do PSZOK i oczyszczalni ścieków w miejscowości Kucerz gmina Lubanie od km 0+000 do km 465</t>
  </si>
  <si>
    <t>Przebudowa drogi gminnej nr 100174C w miejscowościach Zarośle Cienkie, Czarne Błoto, km 0+000,00 do km 0+999,00 km</t>
  </si>
  <si>
    <t>Remont drogi gminnej nr 130321C Augustowo - Julianowo</t>
  </si>
  <si>
    <t>Rozbudowa drogi gminnej nr 050138C (ul. Wyczółkowo) w Gościeradzu od km 0+000 do km 0+980</t>
  </si>
  <si>
    <t>Przebudowa ulicy Kilińskiego i Polnej w Brześciu Kujawskim (droga gminna nr 191506C od km 0+000 do km 2+222, 190441C od km 0+000 do km 1+371 i droga nr 191525C od km 0+000 do km 0+827)</t>
  </si>
  <si>
    <t xml:space="preserve">Przebudowa drogi gminnej nr 101110C w KM 0+000,00 - KM 0+911,38 (911 mb) w miejscowości Mazowsze-Parcele </t>
  </si>
  <si>
    <t>Przebudowa drogi gminnej w miejscowości Dębowa Łąka na działce nr 425 od km 0+000 do km 0+277</t>
  </si>
  <si>
    <t>Przebudowa drogi gminnej 050246C ul. Świerkowej w Dobrczu w km 0+000 do km 0+451 o łącznej długości 451 m</t>
  </si>
  <si>
    <t>Przebudowa i rozbudowa drogi gminnej nr 160821C ul. Kościelnej w kilometrażu 0+000 do 0+982 w miejscowości Aleksandrów Kujawski</t>
  </si>
  <si>
    <t>02.2025 - 07.2025</t>
  </si>
  <si>
    <t>06.2025 - 11.2025</t>
  </si>
  <si>
    <t>07.2025 - 12.2025</t>
  </si>
  <si>
    <t>03.2025 - 11.2026</t>
  </si>
  <si>
    <t>07.2025 - 04.2026</t>
  </si>
  <si>
    <t>03.2025 - 07.2025</t>
  </si>
  <si>
    <t>04.2025 - 05.2025</t>
  </si>
  <si>
    <t>80.*</t>
  </si>
  <si>
    <t>189/G/1/2022</t>
  </si>
  <si>
    <t>Przebudowa drogi gminnej nr 160207C ul. Krokusowej - Konwaliowej na odcinku od km 0+000 do km 0+336 w miejscowości Różno-Parcele, gmina Aleksandrów Kujawski</t>
  </si>
  <si>
    <t>12.2023 - 01.2025</t>
  </si>
  <si>
    <t>77/G/1/2022</t>
  </si>
  <si>
    <t>Budowa drogi gminnej na odcinku od ul. Małgorzatowo w Lubiczu Dolnym do ul. Sieradzkiej w Toruniu od km 0+000 do km 0+894</t>
  </si>
  <si>
    <t>12.2023 - 04.2025</t>
  </si>
  <si>
    <t>85.*</t>
  </si>
  <si>
    <t>7.*</t>
  </si>
  <si>
    <t>3.*</t>
  </si>
  <si>
    <t>Przebudowa i rozbudowa drogi powiatowej nr 2214C Rypin-Pręczki na odcinku Kowalki-Pręczki oraz nr 2215C Dylewo-Rogowo w miejscowości Pręczki ETAP 2 - od km 1+463,00 do km 3+639,26</t>
  </si>
  <si>
    <t>Przebudowa i rozbudowa drogi powiatowej nr 2214C Rypin-Pręczki na odcinku Kowalki-Pręczki oraz nr 2215C Dylewo-Rogowo w miejscowości Pręczki ETAP 1 - od km 0+000,00 do km 1+463,00</t>
  </si>
  <si>
    <t>Donald Tusk
/dokument podpisany elektronicznie/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</si>
</sst>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&quot;zł&quot;"/>
    <numFmt numFmtId="165" formatCode="#,##0.000"/>
    <numFmt numFmtId="166" formatCode="0.000"/>
    <numFmt numFmtId="167" formatCode="0&quot;/G/1/2019&quot;"/>
  </numFmts>
  <fonts count="4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5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6600"/>
      <name val="Arial"/>
      <family val="2"/>
      <charset val="238"/>
    </font>
    <font>
      <sz val="11"/>
      <color rgb="FFFF6600"/>
      <name val="Calibri"/>
      <family val="2"/>
      <charset val="238"/>
      <scheme val="minor"/>
    </font>
    <font>
      <b/>
      <sz val="9"/>
      <color rgb="FFFF6600"/>
      <name val="Arial"/>
      <family val="2"/>
      <charset val="238"/>
    </font>
    <font>
      <sz val="11"/>
      <color theme="5"/>
      <name val="Calibri"/>
      <family val="2"/>
      <charset val="238"/>
      <scheme val="minor"/>
    </font>
    <font>
      <b/>
      <sz val="9"/>
      <color theme="5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rgb="FFFF9933"/>
      <name val="Arial"/>
      <family val="2"/>
      <charset val="238"/>
    </font>
    <font>
      <sz val="11"/>
      <color rgb="FFFF9933"/>
      <name val="Calibri"/>
      <family val="2"/>
      <charset val="238"/>
      <scheme val="minor"/>
    </font>
    <font>
      <b/>
      <sz val="9"/>
      <color rgb="FFFF9933"/>
      <name val="Arial"/>
      <family val="2"/>
      <charset val="238"/>
    </font>
    <font>
      <sz val="12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8" fillId="0" borderId="0"/>
  </cellStyleXfs>
  <cellXfs count="395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4" fontId="9" fillId="0" borderId="0" xfId="0" applyNumberFormat="1" applyFont="1"/>
    <xf numFmtId="0" fontId="1" fillId="0" borderId="0" xfId="0" applyFont="1"/>
    <xf numFmtId="4" fontId="9" fillId="0" borderId="0" xfId="0" applyNumberFormat="1" applyFont="1" applyAlignment="1">
      <alignment vertical="top"/>
    </xf>
    <xf numFmtId="164" fontId="11" fillId="5" borderId="21" xfId="0" applyNumberFormat="1" applyFont="1" applyFill="1" applyBorder="1" applyAlignment="1">
      <alignment vertical="center"/>
    </xf>
    <xf numFmtId="164" fontId="14" fillId="5" borderId="21" xfId="0" applyNumberFormat="1" applyFont="1" applyFill="1" applyBorder="1" applyAlignment="1">
      <alignment vertical="center"/>
    </xf>
    <xf numFmtId="164" fontId="14" fillId="3" borderId="1" xfId="0" applyNumberFormat="1" applyFont="1" applyFill="1" applyBorder="1" applyAlignment="1">
      <alignment vertical="center"/>
    </xf>
    <xf numFmtId="164" fontId="11" fillId="4" borderId="1" xfId="0" applyNumberFormat="1" applyFont="1" applyFill="1" applyBorder="1" applyAlignment="1">
      <alignment vertical="center"/>
    </xf>
    <xf numFmtId="164" fontId="12" fillId="6" borderId="1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  <xf numFmtId="0" fontId="14" fillId="3" borderId="3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1" fillId="4" borderId="21" xfId="0" applyFont="1" applyFill="1" applyBorder="1" applyAlignment="1">
      <alignment horizontal="left" vertical="center" indent="2"/>
    </xf>
    <xf numFmtId="164" fontId="14" fillId="3" borderId="2" xfId="0" applyNumberFormat="1" applyFont="1" applyFill="1" applyBorder="1" applyAlignment="1">
      <alignment vertical="center"/>
    </xf>
    <xf numFmtId="164" fontId="11" fillId="3" borderId="2" xfId="0" applyNumberFormat="1" applyFont="1" applyFill="1" applyBorder="1" applyAlignment="1">
      <alignment vertical="center"/>
    </xf>
    <xf numFmtId="164" fontId="11" fillId="4" borderId="2" xfId="0" applyNumberFormat="1" applyFont="1" applyFill="1" applyBorder="1" applyAlignment="1">
      <alignment vertical="center"/>
    </xf>
    <xf numFmtId="164" fontId="12" fillId="6" borderId="2" xfId="0" applyNumberFormat="1" applyFont="1" applyFill="1" applyBorder="1" applyAlignment="1">
      <alignment vertical="center"/>
    </xf>
    <xf numFmtId="164" fontId="14" fillId="3" borderId="3" xfId="0" applyNumberFormat="1" applyFont="1" applyFill="1" applyBorder="1" applyAlignment="1">
      <alignment vertical="center"/>
    </xf>
    <xf numFmtId="164" fontId="11" fillId="3" borderId="3" xfId="0" applyNumberFormat="1" applyFont="1" applyFill="1" applyBorder="1" applyAlignment="1">
      <alignment vertical="center"/>
    </xf>
    <xf numFmtId="164" fontId="11" fillId="4" borderId="3" xfId="0" applyNumberFormat="1" applyFont="1" applyFill="1" applyBorder="1" applyAlignment="1">
      <alignment vertical="center"/>
    </xf>
    <xf numFmtId="164" fontId="12" fillId="6" borderId="3" xfId="0" applyNumberFormat="1" applyFont="1" applyFill="1" applyBorder="1" applyAlignment="1">
      <alignment vertical="center"/>
    </xf>
    <xf numFmtId="164" fontId="12" fillId="5" borderId="21" xfId="0" applyNumberFormat="1" applyFont="1" applyFill="1" applyBorder="1" applyAlignment="1">
      <alignment vertical="center"/>
    </xf>
    <xf numFmtId="164" fontId="11" fillId="5" borderId="24" xfId="0" applyNumberFormat="1" applyFont="1" applyFill="1" applyBorder="1" applyAlignment="1">
      <alignment vertical="center"/>
    </xf>
    <xf numFmtId="0" fontId="11" fillId="0" borderId="26" xfId="0" applyFont="1" applyBorder="1" applyAlignment="1">
      <alignment vertical="center"/>
    </xf>
    <xf numFmtId="164" fontId="11" fillId="0" borderId="27" xfId="0" applyNumberFormat="1" applyFont="1" applyBorder="1" applyAlignment="1">
      <alignment vertical="center"/>
    </xf>
    <xf numFmtId="164" fontId="11" fillId="0" borderId="28" xfId="0" applyNumberFormat="1" applyFont="1" applyBorder="1" applyAlignment="1">
      <alignment vertical="center"/>
    </xf>
    <xf numFmtId="164" fontId="11" fillId="5" borderId="29" xfId="0" applyNumberFormat="1" applyFont="1" applyFill="1" applyBorder="1" applyAlignment="1">
      <alignment vertical="center"/>
    </xf>
    <xf numFmtId="164" fontId="11" fillId="0" borderId="26" xfId="0" applyNumberFormat="1" applyFont="1" applyBorder="1" applyAlignment="1">
      <alignment vertical="center"/>
    </xf>
    <xf numFmtId="164" fontId="14" fillId="5" borderId="33" xfId="0" applyNumberFormat="1" applyFont="1" applyFill="1" applyBorder="1" applyAlignment="1">
      <alignment vertical="center"/>
    </xf>
    <xf numFmtId="0" fontId="14" fillId="3" borderId="30" xfId="0" applyFont="1" applyFill="1" applyBorder="1" applyAlignment="1">
      <alignment vertical="center"/>
    </xf>
    <xf numFmtId="164" fontId="14" fillId="3" borderId="31" xfId="0" applyNumberFormat="1" applyFont="1" applyFill="1" applyBorder="1" applyAlignment="1">
      <alignment vertical="center"/>
    </xf>
    <xf numFmtId="164" fontId="14" fillId="3" borderId="32" xfId="0" applyNumberFormat="1" applyFont="1" applyFill="1" applyBorder="1" applyAlignment="1">
      <alignment vertical="center"/>
    </xf>
    <xf numFmtId="164" fontId="14" fillId="3" borderId="30" xfId="0" applyNumberFormat="1" applyFont="1" applyFill="1" applyBorder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4" fontId="11" fillId="4" borderId="5" xfId="0" applyNumberFormat="1" applyFont="1" applyFill="1" applyBorder="1" applyAlignment="1">
      <alignment vertical="center"/>
    </xf>
    <xf numFmtId="164" fontId="11" fillId="4" borderId="7" xfId="0" applyNumberFormat="1" applyFont="1" applyFill="1" applyBorder="1" applyAlignment="1">
      <alignment vertical="center"/>
    </xf>
    <xf numFmtId="164" fontId="11" fillId="4" borderId="25" xfId="0" applyNumberFormat="1" applyFont="1" applyFill="1" applyBorder="1" applyAlignment="1">
      <alignment vertical="center"/>
    </xf>
    <xf numFmtId="0" fontId="14" fillId="4" borderId="22" xfId="0" applyFont="1" applyFill="1" applyBorder="1" applyAlignment="1">
      <alignment horizontal="left" vertical="center" indent="2"/>
    </xf>
    <xf numFmtId="0" fontId="14" fillId="4" borderId="23" xfId="0" applyFont="1" applyFill="1" applyBorder="1" applyAlignment="1">
      <alignment vertical="center"/>
    </xf>
    <xf numFmtId="164" fontId="14" fillId="4" borderId="4" xfId="0" applyNumberFormat="1" applyFont="1" applyFill="1" applyBorder="1" applyAlignment="1">
      <alignment vertical="center"/>
    </xf>
    <xf numFmtId="164" fontId="14" fillId="4" borderId="6" xfId="0" applyNumberFormat="1" applyFont="1" applyFill="1" applyBorder="1" applyAlignment="1">
      <alignment vertical="center"/>
    </xf>
    <xf numFmtId="164" fontId="14" fillId="5" borderId="22" xfId="0" applyNumberFormat="1" applyFont="1" applyFill="1" applyBorder="1" applyAlignment="1">
      <alignment vertical="center"/>
    </xf>
    <xf numFmtId="164" fontId="14" fillId="4" borderId="23" xfId="0" applyNumberFormat="1" applyFont="1" applyFill="1" applyBorder="1" applyAlignment="1">
      <alignment vertical="center"/>
    </xf>
    <xf numFmtId="0" fontId="12" fillId="6" borderId="26" xfId="0" applyFont="1" applyFill="1" applyBorder="1" applyAlignment="1">
      <alignment vertical="center"/>
    </xf>
    <xf numFmtId="164" fontId="12" fillId="6" borderId="27" xfId="0" applyNumberFormat="1" applyFont="1" applyFill="1" applyBorder="1" applyAlignment="1">
      <alignment vertical="center"/>
    </xf>
    <xf numFmtId="164" fontId="12" fillId="6" borderId="28" xfId="0" applyNumberFormat="1" applyFont="1" applyFill="1" applyBorder="1" applyAlignment="1">
      <alignment vertical="center"/>
    </xf>
    <xf numFmtId="164" fontId="12" fillId="5" borderId="29" xfId="0" applyNumberFormat="1" applyFont="1" applyFill="1" applyBorder="1" applyAlignment="1">
      <alignment vertical="center"/>
    </xf>
    <xf numFmtId="164" fontId="12" fillId="6" borderId="26" xfId="0" applyNumberFormat="1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vertical="center"/>
    </xf>
    <xf numFmtId="164" fontId="14" fillId="2" borderId="2" xfId="0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164" fontId="11" fillId="2" borderId="2" xfId="0" applyNumberFormat="1" applyFont="1" applyFill="1" applyBorder="1" applyAlignment="1">
      <alignment vertical="center"/>
    </xf>
    <xf numFmtId="0" fontId="14" fillId="2" borderId="30" xfId="0" applyFont="1" applyFill="1" applyBorder="1" applyAlignment="1">
      <alignment vertical="center"/>
    </xf>
    <xf numFmtId="164" fontId="14" fillId="2" borderId="31" xfId="0" applyNumberFormat="1" applyFont="1" applyFill="1" applyBorder="1" applyAlignment="1">
      <alignment vertical="center"/>
    </xf>
    <xf numFmtId="164" fontId="14" fillId="2" borderId="32" xfId="0" applyNumberFormat="1" applyFont="1" applyFill="1" applyBorder="1" applyAlignment="1">
      <alignment vertical="center"/>
    </xf>
    <xf numFmtId="164" fontId="14" fillId="2" borderId="3" xfId="0" applyNumberFormat="1" applyFont="1" applyFill="1" applyBorder="1" applyAlignment="1">
      <alignment vertical="center"/>
    </xf>
    <xf numFmtId="164" fontId="11" fillId="2" borderId="3" xfId="0" applyNumberFormat="1" applyFont="1" applyFill="1" applyBorder="1" applyAlignment="1">
      <alignment vertical="center"/>
    </xf>
    <xf numFmtId="164" fontId="14" fillId="2" borderId="30" xfId="0" applyNumberFormat="1" applyFont="1" applyFill="1" applyBorder="1" applyAlignment="1">
      <alignment vertical="center"/>
    </xf>
    <xf numFmtId="164" fontId="11" fillId="2" borderId="26" xfId="0" applyNumberFormat="1" applyFont="1" applyFill="1" applyBorder="1" applyAlignment="1">
      <alignment vertical="center"/>
    </xf>
    <xf numFmtId="0" fontId="13" fillId="0" borderId="0" xfId="0" applyFont="1"/>
    <xf numFmtId="0" fontId="11" fillId="0" borderId="29" xfId="0" applyFont="1" applyBorder="1" applyAlignment="1">
      <alignment vertical="center"/>
    </xf>
    <xf numFmtId="0" fontId="14" fillId="0" borderId="21" xfId="0" applyFont="1" applyBorder="1" applyAlignment="1">
      <alignment horizontal="left" vertical="center" wrapText="1" indent="2"/>
    </xf>
    <xf numFmtId="0" fontId="11" fillId="0" borderId="21" xfId="0" applyFont="1" applyBorder="1" applyAlignment="1">
      <alignment horizontal="left" vertical="center" indent="2"/>
    </xf>
    <xf numFmtId="0" fontId="14" fillId="0" borderId="33" xfId="0" applyFont="1" applyBorder="1" applyAlignment="1">
      <alignment horizontal="left" vertical="center" indent="2"/>
    </xf>
    <xf numFmtId="0" fontId="14" fillId="3" borderId="21" xfId="0" applyFont="1" applyFill="1" applyBorder="1" applyAlignment="1">
      <alignment horizontal="left" vertical="center" wrapText="1" indent="2"/>
    </xf>
    <xf numFmtId="0" fontId="11" fillId="3" borderId="21" xfId="0" applyFont="1" applyFill="1" applyBorder="1" applyAlignment="1">
      <alignment horizontal="left" vertical="center" indent="2"/>
    </xf>
    <xf numFmtId="0" fontId="14" fillId="3" borderId="33" xfId="0" applyFont="1" applyFill="1" applyBorder="1" applyAlignment="1">
      <alignment horizontal="left" vertical="center" indent="2"/>
    </xf>
    <xf numFmtId="0" fontId="11" fillId="6" borderId="29" xfId="0" applyFont="1" applyFill="1" applyBorder="1" applyAlignment="1">
      <alignment vertical="center"/>
    </xf>
    <xf numFmtId="0" fontId="11" fillId="6" borderId="21" xfId="0" applyFont="1" applyFill="1" applyBorder="1" applyAlignment="1">
      <alignment horizontal="left" vertical="center" indent="2"/>
    </xf>
    <xf numFmtId="0" fontId="14" fillId="6" borderId="34" xfId="0" applyFont="1" applyFill="1" applyBorder="1" applyAlignment="1">
      <alignment horizontal="left" vertical="center" indent="2"/>
    </xf>
    <xf numFmtId="0" fontId="14" fillId="6" borderId="35" xfId="0" applyFont="1" applyFill="1" applyBorder="1" applyAlignment="1">
      <alignment vertical="center"/>
    </xf>
    <xf numFmtId="164" fontId="14" fillId="6" borderId="35" xfId="0" applyNumberFormat="1" applyFont="1" applyFill="1" applyBorder="1" applyAlignment="1">
      <alignment vertical="center"/>
    </xf>
    <xf numFmtId="164" fontId="14" fillId="5" borderId="34" xfId="0" applyNumberFormat="1" applyFont="1" applyFill="1" applyBorder="1" applyAlignment="1">
      <alignment vertical="center"/>
    </xf>
    <xf numFmtId="164" fontId="0" fillId="0" borderId="0" xfId="0" applyNumberFormat="1"/>
    <xf numFmtId="0" fontId="14" fillId="6" borderId="24" xfId="0" applyFont="1" applyFill="1" applyBorder="1" applyAlignment="1">
      <alignment vertical="center"/>
    </xf>
    <xf numFmtId="0" fontId="14" fillId="6" borderId="25" xfId="0" applyFont="1" applyFill="1" applyBorder="1" applyAlignment="1">
      <alignment vertical="center"/>
    </xf>
    <xf numFmtId="164" fontId="14" fillId="6" borderId="5" xfId="0" applyNumberFormat="1" applyFont="1" applyFill="1" applyBorder="1" applyAlignment="1">
      <alignment vertical="center"/>
    </xf>
    <xf numFmtId="164" fontId="14" fillId="6" borderId="7" xfId="0" applyNumberFormat="1" applyFont="1" applyFill="1" applyBorder="1" applyAlignment="1">
      <alignment vertical="center"/>
    </xf>
    <xf numFmtId="164" fontId="14" fillId="5" borderId="24" xfId="0" applyNumberFormat="1" applyFont="1" applyFill="1" applyBorder="1" applyAlignment="1">
      <alignment vertical="center"/>
    </xf>
    <xf numFmtId="164" fontId="14" fillId="6" borderId="25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9" fontId="21" fillId="2" borderId="1" xfId="0" applyNumberFormat="1" applyFont="1" applyFill="1" applyBorder="1" applyAlignment="1">
      <alignment horizontal="center" vertical="center"/>
    </xf>
    <xf numFmtId="165" fontId="23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9" fontId="23" fillId="2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wrapText="1" shrinkToFit="1"/>
    </xf>
    <xf numFmtId="0" fontId="19" fillId="0" borderId="0" xfId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8" fillId="0" borderId="0" xfId="1" applyFont="1" applyAlignment="1">
      <alignment vertical="center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9" fontId="25" fillId="0" borderId="0" xfId="2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0" fontId="19" fillId="0" borderId="0" xfId="0" applyFont="1"/>
    <xf numFmtId="0" fontId="16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4" fontId="16" fillId="0" borderId="1" xfId="0" applyNumberFormat="1" applyFont="1" applyBorder="1" applyAlignment="1">
      <alignment horizontal="center" vertical="center" wrapText="1"/>
    </xf>
    <xf numFmtId="4" fontId="25" fillId="0" borderId="0" xfId="0" applyNumberFormat="1" applyFont="1" applyAlignment="1">
      <alignment vertical="center"/>
    </xf>
    <xf numFmtId="4" fontId="23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 wrapText="1" shrinkToFit="1"/>
    </xf>
    <xf numFmtId="0" fontId="24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4" fontId="23" fillId="2" borderId="1" xfId="0" applyNumberFormat="1" applyFont="1" applyFill="1" applyBorder="1" applyAlignment="1">
      <alignment horizontal="right" vertical="center"/>
    </xf>
    <xf numFmtId="4" fontId="23" fillId="2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1" applyFont="1" applyAlignment="1">
      <alignment vertical="center" wrapText="1"/>
    </xf>
    <xf numFmtId="0" fontId="18" fillId="0" borderId="0" xfId="1" applyFont="1" applyAlignment="1">
      <alignment vertical="center"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4" fontId="17" fillId="0" borderId="0" xfId="0" applyNumberFormat="1" applyFont="1"/>
    <xf numFmtId="9" fontId="21" fillId="0" borderId="1" xfId="0" applyNumberFormat="1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49" fontId="17" fillId="0" borderId="0" xfId="0" applyNumberFormat="1" applyFont="1"/>
    <xf numFmtId="9" fontId="25" fillId="0" borderId="0" xfId="2" applyFont="1" applyFill="1" applyAlignment="1">
      <alignment horizontal="center" vertical="center"/>
    </xf>
    <xf numFmtId="9" fontId="17" fillId="0" borderId="0" xfId="2" applyFont="1" applyFill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9" fontId="19" fillId="0" borderId="0" xfId="2" applyFont="1" applyFill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vertical="center"/>
    </xf>
    <xf numFmtId="165" fontId="21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  <xf numFmtId="0" fontId="20" fillId="7" borderId="1" xfId="0" quotePrefix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66" fontId="19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vertical="center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12" fillId="3" borderId="29" xfId="0" applyFont="1" applyFill="1" applyBorder="1" applyAlignment="1">
      <alignment vertical="center"/>
    </xf>
    <xf numFmtId="0" fontId="12" fillId="3" borderId="26" xfId="0" applyFont="1" applyFill="1" applyBorder="1" applyAlignment="1">
      <alignment vertical="center"/>
    </xf>
    <xf numFmtId="164" fontId="12" fillId="3" borderId="27" xfId="0" applyNumberFormat="1" applyFont="1" applyFill="1" applyBorder="1" applyAlignment="1">
      <alignment vertical="center"/>
    </xf>
    <xf numFmtId="164" fontId="12" fillId="3" borderId="28" xfId="0" applyNumberFormat="1" applyFont="1" applyFill="1" applyBorder="1" applyAlignment="1">
      <alignment vertical="center"/>
    </xf>
    <xf numFmtId="164" fontId="12" fillId="3" borderId="26" xfId="0" applyNumberFormat="1" applyFont="1" applyFill="1" applyBorder="1" applyAlignment="1">
      <alignment vertical="center"/>
    </xf>
    <xf numFmtId="4" fontId="30" fillId="0" borderId="0" xfId="0" applyNumberFormat="1" applyFont="1"/>
    <xf numFmtId="0" fontId="28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0" fillId="2" borderId="0" xfId="0" applyFill="1"/>
    <xf numFmtId="0" fontId="9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/>
    <xf numFmtId="164" fontId="8" fillId="2" borderId="0" xfId="0" applyNumberFormat="1" applyFont="1" applyFill="1" applyAlignment="1">
      <alignment horizontal="center" vertical="center"/>
    </xf>
    <xf numFmtId="4" fontId="22" fillId="0" borderId="1" xfId="0" applyNumberFormat="1" applyFont="1" applyBorder="1" applyAlignment="1">
      <alignment horizontal="right" vertical="center"/>
    </xf>
    <xf numFmtId="4" fontId="22" fillId="0" borderId="0" xfId="0" applyNumberFormat="1" applyFont="1"/>
    <xf numFmtId="0" fontId="22" fillId="0" borderId="0" xfId="0" applyFont="1"/>
    <xf numFmtId="0" fontId="22" fillId="0" borderId="0" xfId="0" applyFont="1" applyAlignment="1">
      <alignment vertical="center"/>
    </xf>
    <xf numFmtId="0" fontId="31" fillId="0" borderId="0" xfId="0" applyFont="1"/>
    <xf numFmtId="0" fontId="31" fillId="0" borderId="0" xfId="0" applyFont="1" applyAlignment="1">
      <alignment vertical="center"/>
    </xf>
    <xf numFmtId="0" fontId="19" fillId="0" borderId="1" xfId="0" quotePrefix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9" fontId="19" fillId="0" borderId="1" xfId="5" applyFont="1" applyFill="1" applyBorder="1" applyAlignment="1">
      <alignment horizontal="center" vertical="center" wrapText="1"/>
    </xf>
    <xf numFmtId="4" fontId="19" fillId="0" borderId="1" xfId="9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17" fillId="0" borderId="7" xfId="0" quotePrefix="1" applyFont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right" vertical="center" wrapText="1"/>
    </xf>
    <xf numFmtId="4" fontId="22" fillId="2" borderId="1" xfId="0" applyNumberFormat="1" applyFont="1" applyFill="1" applyBorder="1" applyAlignment="1">
      <alignment horizontal="right" vertical="center"/>
    </xf>
    <xf numFmtId="4" fontId="22" fillId="2" borderId="2" xfId="0" applyNumberFormat="1" applyFont="1" applyFill="1" applyBorder="1" applyAlignment="1">
      <alignment horizontal="right" vertical="center"/>
    </xf>
    <xf numFmtId="9" fontId="17" fillId="7" borderId="1" xfId="5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right" vertical="center" wrapText="1"/>
    </xf>
    <xf numFmtId="0" fontId="17" fillId="0" borderId="1" xfId="0" quotePrefix="1" applyFont="1" applyBorder="1" applyAlignment="1">
      <alignment horizontal="center" vertical="center"/>
    </xf>
    <xf numFmtId="0" fontId="19" fillId="0" borderId="1" xfId="0" applyFont="1" applyBorder="1" applyAlignment="1">
      <alignment horizontal="justify" vertical="center"/>
    </xf>
    <xf numFmtId="0" fontId="32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7" borderId="1" xfId="0" quotePrefix="1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166" fontId="17" fillId="2" borderId="1" xfId="0" applyNumberFormat="1" applyFont="1" applyFill="1" applyBorder="1" applyAlignment="1">
      <alignment horizontal="center" vertical="center"/>
    </xf>
    <xf numFmtId="4" fontId="22" fillId="2" borderId="5" xfId="0" applyNumberFormat="1" applyFont="1" applyFill="1" applyBorder="1" applyAlignment="1">
      <alignment horizontal="right" vertical="center" wrapText="1"/>
    </xf>
    <xf numFmtId="4" fontId="17" fillId="2" borderId="2" xfId="0" applyNumberFormat="1" applyFont="1" applyFill="1" applyBorder="1" applyAlignment="1">
      <alignment horizontal="right" vertical="center"/>
    </xf>
    <xf numFmtId="0" fontId="17" fillId="2" borderId="7" xfId="0" quotePrefix="1" applyFont="1" applyFill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/>
    </xf>
    <xf numFmtId="9" fontId="32" fillId="0" borderId="0" xfId="2" applyFont="1" applyAlignment="1">
      <alignment horizontal="center" vertical="center"/>
    </xf>
    <xf numFmtId="4" fontId="32" fillId="0" borderId="0" xfId="0" applyNumberFormat="1" applyFont="1" applyAlignment="1">
      <alignment horizontal="center" vertical="center"/>
    </xf>
    <xf numFmtId="49" fontId="19" fillId="0" borderId="1" xfId="0" quotePrefix="1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right" vertical="center"/>
    </xf>
    <xf numFmtId="0" fontId="19" fillId="0" borderId="1" xfId="0" quotePrefix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4" fontId="21" fillId="0" borderId="1" xfId="0" applyNumberFormat="1" applyFont="1" applyBorder="1" applyAlignment="1">
      <alignment vertical="center"/>
    </xf>
    <xf numFmtId="9" fontId="19" fillId="0" borderId="1" xfId="5" applyFont="1" applyFill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 wrapText="1"/>
    </xf>
    <xf numFmtId="49" fontId="17" fillId="8" borderId="1" xfId="0" quotePrefix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21" fillId="2" borderId="1" xfId="0" applyNumberFormat="1" applyFont="1" applyFill="1" applyBorder="1" applyAlignment="1">
      <alignment horizontal="right" vertical="center"/>
    </xf>
    <xf numFmtId="4" fontId="21" fillId="2" borderId="5" xfId="0" applyNumberFormat="1" applyFont="1" applyFill="1" applyBorder="1" applyAlignment="1">
      <alignment horizontal="right" vertical="center" wrapText="1"/>
    </xf>
    <xf numFmtId="4" fontId="19" fillId="2" borderId="2" xfId="9" applyNumberFormat="1" applyFont="1" applyFill="1" applyBorder="1" applyAlignment="1">
      <alignment horizontal="right" vertical="center" wrapText="1"/>
    </xf>
    <xf numFmtId="4" fontId="19" fillId="2" borderId="1" xfId="9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164" fontId="11" fillId="0" borderId="39" xfId="0" applyNumberFormat="1" applyFont="1" applyBorder="1" applyAlignment="1">
      <alignment vertical="center"/>
    </xf>
    <xf numFmtId="164" fontId="14" fillId="2" borderId="40" xfId="0" applyNumberFormat="1" applyFont="1" applyFill="1" applyBorder="1" applyAlignment="1">
      <alignment vertical="center"/>
    </xf>
    <xf numFmtId="164" fontId="11" fillId="2" borderId="40" xfId="0" applyNumberFormat="1" applyFont="1" applyFill="1" applyBorder="1" applyAlignment="1">
      <alignment vertical="center"/>
    </xf>
    <xf numFmtId="164" fontId="11" fillId="2" borderId="39" xfId="0" applyNumberFormat="1" applyFont="1" applyFill="1" applyBorder="1" applyAlignment="1">
      <alignment vertical="center"/>
    </xf>
    <xf numFmtId="164" fontId="12" fillId="3" borderId="41" xfId="0" applyNumberFormat="1" applyFont="1" applyFill="1" applyBorder="1" applyAlignment="1">
      <alignment vertical="center"/>
    </xf>
    <xf numFmtId="164" fontId="14" fillId="3" borderId="42" xfId="0" applyNumberFormat="1" applyFont="1" applyFill="1" applyBorder="1" applyAlignment="1">
      <alignment vertical="center"/>
    </xf>
    <xf numFmtId="164" fontId="11" fillId="3" borderId="42" xfId="0" applyNumberFormat="1" applyFont="1" applyFill="1" applyBorder="1" applyAlignment="1">
      <alignment vertical="center"/>
    </xf>
    <xf numFmtId="164" fontId="14" fillId="3" borderId="43" xfId="0" applyNumberFormat="1" applyFont="1" applyFill="1" applyBorder="1" applyAlignment="1">
      <alignment vertical="center"/>
    </xf>
    <xf numFmtId="164" fontId="11" fillId="0" borderId="41" xfId="0" applyNumberFormat="1" applyFont="1" applyBorder="1" applyAlignment="1">
      <alignment vertical="center"/>
    </xf>
    <xf numFmtId="164" fontId="14" fillId="2" borderId="44" xfId="0" applyNumberFormat="1" applyFont="1" applyFill="1" applyBorder="1" applyAlignment="1">
      <alignment vertical="center"/>
    </xf>
    <xf numFmtId="164" fontId="11" fillId="4" borderId="45" xfId="0" applyNumberFormat="1" applyFont="1" applyFill="1" applyBorder="1" applyAlignment="1">
      <alignment vertical="center"/>
    </xf>
    <xf numFmtId="164" fontId="11" fillId="4" borderId="42" xfId="0" applyNumberFormat="1" applyFont="1" applyFill="1" applyBorder="1" applyAlignment="1">
      <alignment vertical="center"/>
    </xf>
    <xf numFmtId="164" fontId="14" fillId="4" borderId="38" xfId="0" applyNumberFormat="1" applyFont="1" applyFill="1" applyBorder="1" applyAlignment="1">
      <alignment vertical="center"/>
    </xf>
    <xf numFmtId="164" fontId="12" fillId="6" borderId="41" xfId="0" applyNumberFormat="1" applyFont="1" applyFill="1" applyBorder="1" applyAlignment="1">
      <alignment vertical="center"/>
    </xf>
    <xf numFmtId="164" fontId="14" fillId="6" borderId="46" xfId="0" applyNumberFormat="1" applyFont="1" applyFill="1" applyBorder="1" applyAlignment="1">
      <alignment vertical="center"/>
    </xf>
    <xf numFmtId="164" fontId="12" fillId="6" borderId="40" xfId="0" applyNumberFormat="1" applyFont="1" applyFill="1" applyBorder="1" applyAlignment="1">
      <alignment vertical="center"/>
    </xf>
    <xf numFmtId="164" fontId="14" fillId="6" borderId="37" xfId="0" applyNumberFormat="1" applyFont="1" applyFill="1" applyBorder="1" applyAlignment="1">
      <alignment vertical="center"/>
    </xf>
    <xf numFmtId="0" fontId="9" fillId="0" borderId="4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166" fontId="19" fillId="0" borderId="4" xfId="0" applyNumberFormat="1" applyFont="1" applyBorder="1" applyAlignment="1">
      <alignment horizontal="center" vertical="center"/>
    </xf>
    <xf numFmtId="4" fontId="21" fillId="0" borderId="4" xfId="0" applyNumberFormat="1" applyFont="1" applyBorder="1" applyAlignment="1">
      <alignment vertical="center"/>
    </xf>
    <xf numFmtId="4" fontId="21" fillId="0" borderId="2" xfId="0" applyNumberFormat="1" applyFont="1" applyBorder="1" applyAlignment="1">
      <alignment horizontal="right" vertical="center"/>
    </xf>
    <xf numFmtId="9" fontId="19" fillId="0" borderId="4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4" fontId="19" fillId="0" borderId="4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4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justify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49" fontId="17" fillId="2" borderId="1" xfId="0" quotePrefix="1" applyNumberFormat="1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right" vertical="center"/>
    </xf>
    <xf numFmtId="0" fontId="33" fillId="7" borderId="1" xfId="0" quotePrefix="1" applyFont="1" applyFill="1" applyBorder="1" applyAlignment="1">
      <alignment horizontal="center" vertical="center"/>
    </xf>
    <xf numFmtId="0" fontId="33" fillId="0" borderId="7" xfId="0" quotePrefix="1" applyFont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49" fontId="33" fillId="2" borderId="1" xfId="0" quotePrefix="1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166" fontId="33" fillId="0" borderId="1" xfId="0" applyNumberFormat="1" applyFont="1" applyBorder="1" applyAlignment="1">
      <alignment horizontal="center" vertical="center"/>
    </xf>
    <xf numFmtId="164" fontId="33" fillId="0" borderId="1" xfId="0" applyNumberFormat="1" applyFont="1" applyBorder="1" applyAlignment="1">
      <alignment horizontal="right" vertical="center"/>
    </xf>
    <xf numFmtId="4" fontId="35" fillId="2" borderId="2" xfId="0" applyNumberFormat="1" applyFont="1" applyFill="1" applyBorder="1" applyAlignment="1">
      <alignment horizontal="right" vertical="center"/>
    </xf>
    <xf numFmtId="4" fontId="35" fillId="2" borderId="1" xfId="0" applyNumberFormat="1" applyFont="1" applyFill="1" applyBorder="1" applyAlignment="1">
      <alignment horizontal="right" vertical="center" wrapText="1"/>
    </xf>
    <xf numFmtId="9" fontId="33" fillId="7" borderId="1" xfId="5" applyFont="1" applyFill="1" applyBorder="1" applyAlignment="1">
      <alignment horizontal="center" vertical="center"/>
    </xf>
    <xf numFmtId="4" fontId="33" fillId="2" borderId="1" xfId="0" applyNumberFormat="1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right" vertical="center" wrapText="1"/>
    </xf>
    <xf numFmtId="167" fontId="19" fillId="2" borderId="4" xfId="0" quotePrefix="1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" xfId="0" quotePrefix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 wrapText="1"/>
    </xf>
    <xf numFmtId="49" fontId="19" fillId="2" borderId="1" xfId="0" quotePrefix="1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24" fillId="0" borderId="1" xfId="0" quotePrefix="1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right" vertical="center"/>
    </xf>
    <xf numFmtId="4" fontId="37" fillId="8" borderId="5" xfId="0" applyNumberFormat="1" applyFont="1" applyFill="1" applyBorder="1" applyAlignment="1">
      <alignment horizontal="right" vertical="center" wrapText="1"/>
    </xf>
    <xf numFmtId="9" fontId="24" fillId="0" borderId="1" xfId="5" applyFont="1" applyFill="1" applyBorder="1" applyAlignment="1">
      <alignment horizontal="center" vertical="center" wrapText="1"/>
    </xf>
    <xf numFmtId="4" fontId="24" fillId="8" borderId="2" xfId="9" applyNumberFormat="1" applyFont="1" applyFill="1" applyBorder="1" applyAlignment="1">
      <alignment horizontal="right" vertical="center" wrapText="1"/>
    </xf>
    <xf numFmtId="4" fontId="24" fillId="8" borderId="1" xfId="9" applyNumberFormat="1" applyFont="1" applyFill="1" applyBorder="1" applyAlignment="1">
      <alignment horizontal="right" vertical="center" wrapText="1"/>
    </xf>
    <xf numFmtId="4" fontId="24" fillId="0" borderId="1" xfId="9" applyNumberFormat="1" applyFont="1" applyFill="1" applyBorder="1" applyAlignment="1">
      <alignment horizontal="right" vertical="center" wrapText="1"/>
    </xf>
    <xf numFmtId="4" fontId="24" fillId="0" borderId="4" xfId="0" applyNumberFormat="1" applyFont="1" applyBorder="1" applyAlignment="1">
      <alignment horizontal="right" vertical="center"/>
    </xf>
    <xf numFmtId="0" fontId="33" fillId="0" borderId="1" xfId="0" quotePrefix="1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49" fontId="33" fillId="0" borderId="1" xfId="0" quotePrefix="1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4" fontId="35" fillId="0" borderId="1" xfId="0" applyNumberFormat="1" applyFont="1" applyBorder="1" applyAlignment="1">
      <alignment horizontal="right" vertical="center"/>
    </xf>
    <xf numFmtId="4" fontId="35" fillId="0" borderId="1" xfId="0" applyNumberFormat="1" applyFont="1" applyBorder="1" applyAlignment="1">
      <alignment vertical="center"/>
    </xf>
    <xf numFmtId="9" fontId="33" fillId="0" borderId="1" xfId="5" applyFont="1" applyFill="1" applyBorder="1" applyAlignment="1">
      <alignment horizontal="center" vertical="center"/>
    </xf>
    <xf numFmtId="4" fontId="33" fillId="0" borderId="1" xfId="0" applyNumberFormat="1" applyFont="1" applyBorder="1" applyAlignment="1">
      <alignment vertical="center"/>
    </xf>
    <xf numFmtId="4" fontId="33" fillId="0" borderId="4" xfId="0" applyNumberFormat="1" applyFont="1" applyBorder="1" applyAlignment="1">
      <alignment horizontal="right" vertical="center"/>
    </xf>
    <xf numFmtId="0" fontId="40" fillId="0" borderId="1" xfId="0" applyFont="1" applyBorder="1" applyAlignment="1">
      <alignment horizontal="right" vertical="center" wrapText="1"/>
    </xf>
    <xf numFmtId="0" fontId="40" fillId="0" borderId="1" xfId="0" quotePrefix="1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49" fontId="40" fillId="0" borderId="1" xfId="0" applyNumberFormat="1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166" fontId="40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4" fontId="42" fillId="0" borderId="1" xfId="0" applyNumberFormat="1" applyFont="1" applyBorder="1" applyAlignment="1">
      <alignment horizontal="right" vertical="center"/>
    </xf>
    <xf numFmtId="4" fontId="42" fillId="2" borderId="1" xfId="0" applyNumberFormat="1" applyFont="1" applyFill="1" applyBorder="1" applyAlignment="1">
      <alignment horizontal="right" vertical="center"/>
    </xf>
    <xf numFmtId="4" fontId="42" fillId="2" borderId="5" xfId="0" applyNumberFormat="1" applyFont="1" applyFill="1" applyBorder="1" applyAlignment="1">
      <alignment horizontal="right" vertical="center" wrapText="1"/>
    </xf>
    <xf numFmtId="9" fontId="40" fillId="0" borderId="1" xfId="5" applyFont="1" applyFill="1" applyBorder="1" applyAlignment="1">
      <alignment horizontal="center" vertical="center" wrapText="1"/>
    </xf>
    <xf numFmtId="4" fontId="40" fillId="2" borderId="2" xfId="9" applyNumberFormat="1" applyFont="1" applyFill="1" applyBorder="1" applyAlignment="1">
      <alignment horizontal="right" vertical="center" wrapText="1"/>
    </xf>
    <xf numFmtId="4" fontId="40" fillId="2" borderId="1" xfId="9" applyNumberFormat="1" applyFont="1" applyFill="1" applyBorder="1" applyAlignment="1">
      <alignment horizontal="right" vertical="center" wrapText="1"/>
    </xf>
    <xf numFmtId="4" fontId="40" fillId="0" borderId="1" xfId="9" applyNumberFormat="1" applyFont="1" applyFill="1" applyBorder="1" applyAlignment="1">
      <alignment horizontal="righ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1" xfId="0" quotePrefix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right" vertical="center" wrapText="1"/>
    </xf>
    <xf numFmtId="0" fontId="18" fillId="0" borderId="1" xfId="0" quotePrefix="1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166" fontId="18" fillId="0" borderId="1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right" vertical="center"/>
    </xf>
    <xf numFmtId="4" fontId="23" fillId="0" borderId="2" xfId="0" applyNumberFormat="1" applyFont="1" applyBorder="1" applyAlignment="1">
      <alignment horizontal="right" vertical="center"/>
    </xf>
    <xf numFmtId="9" fontId="18" fillId="0" borderId="1" xfId="5" applyFont="1" applyFill="1" applyBorder="1" applyAlignment="1">
      <alignment horizontal="center" vertical="center" wrapText="1"/>
    </xf>
    <xf numFmtId="4" fontId="18" fillId="0" borderId="2" xfId="9" applyNumberFormat="1" applyFont="1" applyFill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right" vertical="center"/>
    </xf>
    <xf numFmtId="4" fontId="18" fillId="0" borderId="1" xfId="9" applyNumberFormat="1" applyFont="1" applyFill="1" applyBorder="1" applyAlignment="1">
      <alignment horizontal="right" vertical="center" wrapText="1"/>
    </xf>
    <xf numFmtId="4" fontId="18" fillId="0" borderId="4" xfId="0" applyNumberFormat="1" applyFont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43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 shrinkToFit="1"/>
    </xf>
    <xf numFmtId="0" fontId="22" fillId="0" borderId="1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7" fillId="0" borderId="2" xfId="0" applyNumberFormat="1" applyFont="1" applyBorder="1" applyAlignment="1">
      <alignment horizontal="center" vertical="center" wrapText="1"/>
    </xf>
    <xf numFmtId="4" fontId="27" fillId="0" borderId="8" xfId="0" applyNumberFormat="1" applyFont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</cellXfs>
  <cellStyles count="12">
    <cellStyle name="Dziesiętny" xfId="9" builtinId="3"/>
    <cellStyle name="Dziesiętny 2" xfId="4"/>
    <cellStyle name="Dziesiętny 2 2" xfId="7"/>
    <cellStyle name="Dziesiętny 3" xfId="6"/>
    <cellStyle name="Normalny" xfId="0" builtinId="0"/>
    <cellStyle name="Normalny 2" xfId="3"/>
    <cellStyle name="Normalny 2 2" xfId="10"/>
    <cellStyle name="Normalny 2 2 2" xfId="8"/>
    <cellStyle name="Normalny 3" xfId="1"/>
    <cellStyle name="Normalny 3 2" xfId="11"/>
    <cellStyle name="Procentowy" xfId="5" builtinId="5"/>
    <cellStyle name="Procentowy 2" xfId="2"/>
  </cellStyles>
  <dxfs count="42"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66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6600"/>
      </font>
      <fill>
        <patternFill patternType="none">
          <bgColor auto="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6600"/>
      </font>
      <fill>
        <patternFill patternType="none">
          <bgColor auto="1"/>
        </patternFill>
      </fill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color rgb="FFFF0000"/>
      </font>
    </dxf>
    <dxf>
      <font>
        <strike val="0"/>
        <color rgb="FFFF6600"/>
      </font>
    </dxf>
    <dxf>
      <font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66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66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b/>
        <i val="0"/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66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9933"/>
      <color rgb="FFFF6600"/>
      <color rgb="FFFF9900"/>
      <color rgb="FFFFFF99"/>
      <color rgb="FF66FF66"/>
      <color rgb="FFFFFFCC"/>
      <color rgb="FFFFFF66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Z47"/>
  <sheetViews>
    <sheetView tabSelected="1" view="pageBreakPreview" zoomScaleNormal="100" zoomScaleSheetLayoutView="100" workbookViewId="0">
      <selection activeCell="C7" sqref="C7"/>
    </sheetView>
  </sheetViews>
  <sheetFormatPr defaultColWidth="9.140625" defaultRowHeight="15" x14ac:dyDescent="0.25"/>
  <cols>
    <col min="1" max="1" width="32.140625" style="3" customWidth="1"/>
    <col min="2" max="2" width="10.7109375" style="3" customWidth="1"/>
    <col min="3" max="5" width="20.7109375" style="3" customWidth="1"/>
    <col min="6" max="17" width="15.7109375" style="3" customWidth="1"/>
    <col min="18" max="18" width="9.140625" style="1"/>
    <col min="19" max="19" width="11.7109375" style="1" bestFit="1" customWidth="1"/>
    <col min="20" max="20" width="15.7109375" bestFit="1" customWidth="1"/>
  </cols>
  <sheetData>
    <row r="1" spans="1:26" s="172" customFormat="1" ht="30" customHeight="1" thickBot="1" x14ac:dyDescent="0.35">
      <c r="A1" s="168" t="s">
        <v>338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70"/>
      <c r="S1" s="170"/>
      <c r="T1" s="171"/>
      <c r="U1" s="171"/>
      <c r="V1" s="171"/>
      <c r="W1" s="171"/>
      <c r="X1" s="171"/>
      <c r="Y1" s="171"/>
      <c r="Z1" s="171"/>
    </row>
    <row r="2" spans="1:26" s="176" customFormat="1" x14ac:dyDescent="0.25">
      <c r="A2" s="173"/>
      <c r="B2" s="173"/>
      <c r="C2" s="173"/>
      <c r="D2" s="173"/>
      <c r="E2" s="173"/>
      <c r="F2" s="346" t="s">
        <v>17</v>
      </c>
      <c r="G2" s="347"/>
      <c r="H2" s="347"/>
      <c r="I2" s="347"/>
      <c r="J2" s="347"/>
      <c r="K2" s="347"/>
      <c r="L2" s="347"/>
      <c r="M2" s="347"/>
      <c r="N2" s="348"/>
      <c r="O2" s="173"/>
      <c r="P2" s="173"/>
      <c r="Q2" s="173"/>
      <c r="R2" s="174"/>
      <c r="S2" s="174"/>
      <c r="T2" s="175"/>
      <c r="U2" s="175"/>
      <c r="V2" s="175"/>
      <c r="W2" s="175"/>
      <c r="X2" s="175"/>
      <c r="Y2" s="175"/>
      <c r="Z2" s="175"/>
    </row>
    <row r="3" spans="1:26" s="176" customFormat="1" x14ac:dyDescent="0.25">
      <c r="A3" s="177"/>
      <c r="B3" s="173"/>
      <c r="C3" s="173"/>
      <c r="D3" s="173"/>
      <c r="E3" s="173"/>
      <c r="F3" s="349"/>
      <c r="G3" s="350"/>
      <c r="H3" s="350"/>
      <c r="I3" s="350"/>
      <c r="J3" s="350"/>
      <c r="K3" s="350"/>
      <c r="L3" s="350"/>
      <c r="M3" s="350"/>
      <c r="N3" s="351"/>
      <c r="O3" s="178"/>
      <c r="P3" s="178"/>
      <c r="Q3" s="178"/>
      <c r="R3" s="179"/>
      <c r="S3" s="179"/>
      <c r="Z3" s="175"/>
    </row>
    <row r="4" spans="1:26" s="176" customFormat="1" x14ac:dyDescent="0.25">
      <c r="A4" s="180" t="s">
        <v>429</v>
      </c>
      <c r="B4" s="173"/>
      <c r="C4" s="173"/>
      <c r="D4" s="173"/>
      <c r="E4" s="173"/>
      <c r="F4" s="349"/>
      <c r="G4" s="350"/>
      <c r="H4" s="350"/>
      <c r="I4" s="350"/>
      <c r="J4" s="350"/>
      <c r="K4" s="350"/>
      <c r="L4" s="350"/>
      <c r="M4" s="350"/>
      <c r="N4" s="351"/>
      <c r="O4" s="178"/>
      <c r="P4" s="178"/>
      <c r="Q4" s="178"/>
      <c r="R4" s="179"/>
      <c r="S4" s="179"/>
      <c r="Z4" s="181"/>
    </row>
    <row r="5" spans="1:26" s="176" customFormat="1" x14ac:dyDescent="0.25">
      <c r="A5" s="173"/>
      <c r="B5" s="173"/>
      <c r="C5" s="173"/>
      <c r="D5" s="173"/>
      <c r="E5" s="173"/>
      <c r="F5" s="349"/>
      <c r="G5" s="350"/>
      <c r="H5" s="350"/>
      <c r="I5" s="350"/>
      <c r="J5" s="350"/>
      <c r="K5" s="350"/>
      <c r="L5" s="350"/>
      <c r="M5" s="350"/>
      <c r="N5" s="351"/>
      <c r="O5" s="178"/>
      <c r="P5" s="178"/>
      <c r="Q5" s="178"/>
      <c r="R5" s="179"/>
      <c r="S5" s="179"/>
      <c r="Z5" s="175"/>
    </row>
    <row r="6" spans="1:26" s="176" customFormat="1" x14ac:dyDescent="0.25">
      <c r="A6" s="180" t="s">
        <v>428</v>
      </c>
      <c r="B6" s="173"/>
      <c r="C6" s="173"/>
      <c r="D6" s="173"/>
      <c r="E6" s="173"/>
      <c r="F6" s="349"/>
      <c r="G6" s="350"/>
      <c r="H6" s="350"/>
      <c r="I6" s="350"/>
      <c r="J6" s="350"/>
      <c r="K6" s="350"/>
      <c r="L6" s="350"/>
      <c r="M6" s="350"/>
      <c r="N6" s="351"/>
      <c r="O6" s="178"/>
      <c r="P6" s="178"/>
      <c r="Q6" s="178"/>
      <c r="R6" s="179"/>
      <c r="S6" s="179"/>
      <c r="Z6" s="181"/>
    </row>
    <row r="7" spans="1:26" s="176" customFormat="1" ht="33.75" customHeight="1" thickBot="1" x14ac:dyDescent="0.3">
      <c r="A7" s="173"/>
      <c r="B7" s="173"/>
      <c r="C7" s="173"/>
      <c r="D7" s="173"/>
      <c r="E7" s="173"/>
      <c r="F7" s="352" t="s">
        <v>872</v>
      </c>
      <c r="G7" s="353"/>
      <c r="H7" s="353"/>
      <c r="I7" s="353"/>
      <c r="J7" s="353"/>
      <c r="K7" s="353"/>
      <c r="L7" s="353"/>
      <c r="M7" s="353"/>
      <c r="N7" s="354"/>
      <c r="O7" s="178"/>
      <c r="P7" s="178"/>
      <c r="Q7" s="178"/>
      <c r="R7" s="179"/>
      <c r="S7" s="179"/>
      <c r="Z7" s="175"/>
    </row>
    <row r="8" spans="1:26" s="176" customFormat="1" x14ac:dyDescent="0.25">
      <c r="A8" s="173"/>
      <c r="B8" s="173"/>
      <c r="C8" s="173"/>
      <c r="D8" s="173"/>
      <c r="E8" s="173"/>
      <c r="F8" s="174"/>
      <c r="G8" s="174"/>
      <c r="H8" s="174"/>
      <c r="I8" s="174"/>
      <c r="J8" s="174"/>
      <c r="K8" s="174"/>
      <c r="L8" s="174"/>
      <c r="M8" s="174"/>
      <c r="N8" s="174"/>
      <c r="O8" s="178"/>
      <c r="P8" s="178"/>
      <c r="Q8" s="178"/>
      <c r="R8" s="179"/>
      <c r="S8" s="179"/>
      <c r="Z8" s="175"/>
    </row>
    <row r="9" spans="1:26" s="176" customFormat="1" ht="20.100000000000001" customHeight="1" thickBot="1" x14ac:dyDescent="0.3">
      <c r="A9" s="180" t="s">
        <v>0</v>
      </c>
      <c r="B9" s="173"/>
      <c r="C9" s="173"/>
      <c r="D9" s="173"/>
      <c r="E9" s="173"/>
      <c r="F9" s="182"/>
      <c r="G9" s="174"/>
      <c r="H9" s="174"/>
      <c r="I9" s="174"/>
      <c r="J9" s="174"/>
      <c r="K9" s="174"/>
      <c r="L9" s="174"/>
      <c r="M9" s="174"/>
      <c r="N9" s="174"/>
      <c r="O9" s="178"/>
      <c r="P9" s="178"/>
      <c r="Q9" s="178"/>
      <c r="R9" s="179"/>
      <c r="S9" s="179"/>
      <c r="Z9" s="175"/>
    </row>
    <row r="10" spans="1:26" ht="20.100000000000001" customHeight="1" thickBot="1" x14ac:dyDescent="0.3">
      <c r="A10" s="355" t="s">
        <v>1</v>
      </c>
      <c r="B10" s="357" t="s">
        <v>32</v>
      </c>
      <c r="C10" s="359" t="s">
        <v>18</v>
      </c>
      <c r="D10" s="361" t="s">
        <v>19</v>
      </c>
      <c r="E10" s="363" t="s">
        <v>20</v>
      </c>
      <c r="F10" s="365" t="s">
        <v>11</v>
      </c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7"/>
      <c r="Z10" s="2"/>
    </row>
    <row r="11" spans="1:26" s="1" customFormat="1" ht="20.100000000000001" customHeight="1" thickBot="1" x14ac:dyDescent="0.3">
      <c r="A11" s="356"/>
      <c r="B11" s="358"/>
      <c r="C11" s="360"/>
      <c r="D11" s="362"/>
      <c r="E11" s="364"/>
      <c r="F11" s="248">
        <v>2019</v>
      </c>
      <c r="G11" s="249">
        <v>2020</v>
      </c>
      <c r="H11" s="249">
        <v>2021</v>
      </c>
      <c r="I11" s="249">
        <v>2022</v>
      </c>
      <c r="J11" s="249">
        <v>2023</v>
      </c>
      <c r="K11" s="249">
        <v>2024</v>
      </c>
      <c r="L11" s="249">
        <v>2025</v>
      </c>
      <c r="M11" s="249">
        <v>2026</v>
      </c>
      <c r="N11" s="249">
        <v>2027</v>
      </c>
      <c r="O11" s="249">
        <v>2028</v>
      </c>
      <c r="P11" s="249">
        <v>2029</v>
      </c>
      <c r="Q11" s="249">
        <v>2030</v>
      </c>
      <c r="R11" s="4"/>
      <c r="S11" s="4"/>
      <c r="T11" s="4"/>
      <c r="U11" s="4"/>
      <c r="V11" s="4"/>
      <c r="W11" s="4"/>
      <c r="X11" s="4"/>
      <c r="Y11" s="4"/>
      <c r="Z11" s="4"/>
    </row>
    <row r="12" spans="1:26" ht="39.950000000000003" customHeight="1" thickTop="1" x14ac:dyDescent="0.25">
      <c r="A12" s="70" t="s">
        <v>34</v>
      </c>
      <c r="B12" s="30">
        <f>COUNTIF('pow podst'!K3:K19,"&gt;0")</f>
        <v>17</v>
      </c>
      <c r="C12" s="31">
        <f>SUM('pow podst'!J3:J19)</f>
        <v>83991955.989999995</v>
      </c>
      <c r="D12" s="32">
        <f>SUM('pow podst'!L3:L19)</f>
        <v>42953835.480000004</v>
      </c>
      <c r="E12" s="33">
        <f>SUM('pow podst'!K3:K19)</f>
        <v>41038120.509999998</v>
      </c>
      <c r="F12" s="34">
        <f>SUM('pow podst'!N3:N19)</f>
        <v>0</v>
      </c>
      <c r="G12" s="34">
        <f>SUM('pow podst'!O3:O19)</f>
        <v>0</v>
      </c>
      <c r="H12" s="34">
        <f>SUM('pow podst'!P3:P19)</f>
        <v>0</v>
      </c>
      <c r="I12" s="34">
        <f>SUM('pow podst'!Q3:Q19)</f>
        <v>0</v>
      </c>
      <c r="J12" s="34">
        <f>SUM('pow podst'!R3:R19)</f>
        <v>0</v>
      </c>
      <c r="K12" s="34">
        <f>SUM('pow podst'!S3:S19)</f>
        <v>0</v>
      </c>
      <c r="L12" s="34">
        <f>SUM('pow podst'!T3:T19)</f>
        <v>41038120.509999998</v>
      </c>
      <c r="M12" s="34">
        <f>SUM('pow podst'!U3:U19)</f>
        <v>0</v>
      </c>
      <c r="N12" s="34">
        <f>SUM('pow podst'!V3:V19)</f>
        <v>0</v>
      </c>
      <c r="O12" s="34">
        <f>SUM('pow podst'!W3:W19)</f>
        <v>0</v>
      </c>
      <c r="P12" s="34">
        <f>SUM('pow podst'!X3:X19)</f>
        <v>0</v>
      </c>
      <c r="Q12" s="234">
        <f>SUM('pow podst'!Y3:Y19)</f>
        <v>0</v>
      </c>
      <c r="R12" s="152" t="b">
        <f>C12=(D12+E12)</f>
        <v>1</v>
      </c>
      <c r="S12" s="153" t="b">
        <f>E12=SUM(F12:Q12)</f>
        <v>1</v>
      </c>
      <c r="T12" s="5"/>
      <c r="U12" s="5"/>
      <c r="V12" s="5"/>
      <c r="W12" s="5"/>
      <c r="X12" s="2"/>
      <c r="Y12" s="2"/>
      <c r="Z12" s="2"/>
    </row>
    <row r="13" spans="1:26" ht="39.950000000000003" customHeight="1" x14ac:dyDescent="0.25">
      <c r="A13" s="71" t="s">
        <v>35</v>
      </c>
      <c r="B13" s="56">
        <f>COUNTIFS('pow podst'!K3:K19,"&gt;0",'pow podst'!C3:C19,"K")</f>
        <v>0</v>
      </c>
      <c r="C13" s="57">
        <f>SUMIF('pow podst'!$C$3:$C$19,"K",'pow podst'!J$3:J$19)</f>
        <v>0</v>
      </c>
      <c r="D13" s="58">
        <f>SUMIF('pow podst'!$C$3:$C$19,"K",'pow podst'!L$3:L$19)</f>
        <v>0</v>
      </c>
      <c r="E13" s="10">
        <f>SUMIF('pow podst'!$C$3:$C$19,"K",'pow podst'!K$3:K$19)</f>
        <v>0</v>
      </c>
      <c r="F13" s="65">
        <f>SUMIF('pow podst'!$C$3:$C$19,"K",'pow podst'!N3:N19)</f>
        <v>0</v>
      </c>
      <c r="G13" s="65">
        <f>SUMIF('pow podst'!$C$3:$C$19,"K",'pow podst'!O3:O19)</f>
        <v>0</v>
      </c>
      <c r="H13" s="65">
        <f>SUMIF('pow podst'!$C$3:$C$19,"K",'pow podst'!P3:P19)</f>
        <v>0</v>
      </c>
      <c r="I13" s="65">
        <f>SUMIF('pow podst'!$C$3:$C$19,"K",'pow podst'!Q3:Q19)</f>
        <v>0</v>
      </c>
      <c r="J13" s="65">
        <f>SUMIF('pow podst'!$C$3:$C$19,"K",'pow podst'!R3:R19)</f>
        <v>0</v>
      </c>
      <c r="K13" s="65">
        <f>SUMIF('pow podst'!$C$3:$C$19,"K",'pow podst'!S3:S19)</f>
        <v>0</v>
      </c>
      <c r="L13" s="65">
        <f>SUMIF('pow podst'!$C$3:$C$19,"K",'pow podst'!T3:T19)</f>
        <v>0</v>
      </c>
      <c r="M13" s="65">
        <f>SUMIF('pow podst'!$C$3:$C$19,"K",'pow podst'!U3:U19)</f>
        <v>0</v>
      </c>
      <c r="N13" s="65">
        <f>SUMIF('pow podst'!$C$3:$C$19,"K",'pow podst'!V3:V19)</f>
        <v>0</v>
      </c>
      <c r="O13" s="65">
        <f>SUMIF('pow podst'!$C$3:$C$19,"K",'pow podst'!W3:W19)</f>
        <v>0</v>
      </c>
      <c r="P13" s="65">
        <f>SUMIF('pow podst'!$C$3:$C$19,"K",'pow podst'!X3:X19)</f>
        <v>0</v>
      </c>
      <c r="Q13" s="232">
        <f>SUMIF('pow podst'!$C$3:$C$19,"K",'pow podst'!Y3:Y19)</f>
        <v>0</v>
      </c>
      <c r="R13" s="152" t="b">
        <f t="shared" ref="R13:R22" si="0">C13=(D13+E13)</f>
        <v>1</v>
      </c>
      <c r="S13" s="153" t="b">
        <f t="shared" ref="S13:S36" si="1">E13=SUM(F13:Q13)</f>
        <v>1</v>
      </c>
      <c r="T13" s="5"/>
      <c r="U13" s="5"/>
      <c r="V13" s="5"/>
      <c r="W13" s="5"/>
      <c r="X13" s="2"/>
      <c r="Y13" s="2"/>
      <c r="Z13" s="2"/>
    </row>
    <row r="14" spans="1:26" s="69" customFormat="1" ht="39.950000000000003" customHeight="1" x14ac:dyDescent="0.25">
      <c r="A14" s="72" t="s">
        <v>36</v>
      </c>
      <c r="B14" s="59">
        <f>COUNTIFS('pow podst'!K3:K19,"&gt;0",'pow podst'!C3:C19,"N")</f>
        <v>17</v>
      </c>
      <c r="C14" s="60">
        <f>SUMIF('pow podst'!$C$3:$C$19,"N",'pow podst'!J$3:J$19)</f>
        <v>83991955.989999995</v>
      </c>
      <c r="D14" s="61">
        <f>SUMIF('pow podst'!$C$3:$C$19,"N",'pow podst'!L$3:L$19)</f>
        <v>42953835.480000004</v>
      </c>
      <c r="E14" s="9">
        <f>SUMIF('pow podst'!$C$3:$C$19,"N",'pow podst'!K$3:K$19)</f>
        <v>41038120.509999998</v>
      </c>
      <c r="F14" s="66">
        <f>SUMIF('pow podst'!$C$3:$C$19,"N",'pow podst'!N3:N19)</f>
        <v>0</v>
      </c>
      <c r="G14" s="66">
        <f>SUMIF('pow podst'!$C$3:$C$19,"N",'pow podst'!O3:O19)</f>
        <v>0</v>
      </c>
      <c r="H14" s="66">
        <f>SUMIF('pow podst'!$C$3:$C$19,"N",'pow podst'!P3:P19)</f>
        <v>0</v>
      </c>
      <c r="I14" s="66">
        <f>SUMIF('pow podst'!$C$3:$C$19,"N",'pow podst'!Q3:Q19)</f>
        <v>0</v>
      </c>
      <c r="J14" s="66">
        <f>SUMIF('pow podst'!$C$3:$C$19,"N",'pow podst'!R3:R19)</f>
        <v>0</v>
      </c>
      <c r="K14" s="66">
        <f>SUMIF('pow podst'!$C$3:$C$19,"N",'pow podst'!S3:S19)</f>
        <v>0</v>
      </c>
      <c r="L14" s="66">
        <f>SUMIF('pow podst'!$C$3:$C$19,"N",'pow podst'!T3:T19)</f>
        <v>41038120.509999998</v>
      </c>
      <c r="M14" s="66">
        <f>SUMIF('pow podst'!$C$3:$C$19,"N",'pow podst'!U3:U19)</f>
        <v>0</v>
      </c>
      <c r="N14" s="66">
        <f>SUMIF('pow podst'!$C$3:$C$19,"N",'pow podst'!V3:V19)</f>
        <v>0</v>
      </c>
      <c r="O14" s="66">
        <f>SUMIF('pow podst'!$C$3:$C$19,"N",'pow podst'!W3:W19)</f>
        <v>0</v>
      </c>
      <c r="P14" s="66">
        <f>SUMIF('pow podst'!$C$3:$C$19,"N",'pow podst'!X3:X19)</f>
        <v>0</v>
      </c>
      <c r="Q14" s="233">
        <f>SUMIF('pow podst'!$C$3:$C$19,"N",'pow podst'!Y3:Y19)</f>
        <v>0</v>
      </c>
      <c r="R14" s="154" t="b">
        <f t="shared" si="0"/>
        <v>1</v>
      </c>
      <c r="S14" s="153" t="b">
        <f t="shared" si="1"/>
        <v>1</v>
      </c>
      <c r="T14" s="5"/>
      <c r="U14" s="5"/>
      <c r="V14" s="5"/>
      <c r="W14" s="5"/>
      <c r="X14" s="2"/>
      <c r="Y14" s="2"/>
      <c r="Z14" s="2"/>
    </row>
    <row r="15" spans="1:26" ht="39.950000000000003" customHeight="1" thickBot="1" x14ac:dyDescent="0.3">
      <c r="A15" s="73" t="s">
        <v>37</v>
      </c>
      <c r="B15" s="56">
        <f>COUNTIFS('pow podst'!K3:K19,"&gt;0",'pow podst'!C3:C19,"W")</f>
        <v>0</v>
      </c>
      <c r="C15" s="57">
        <f>SUMIF('pow podst'!$C$3:$C$19,"W",'pow podst'!J$3:J$19)</f>
        <v>0</v>
      </c>
      <c r="D15" s="58">
        <f>SUMIF('pow podst'!$C$3:$C$19,"W",'pow podst'!L$3:L$19)</f>
        <v>0</v>
      </c>
      <c r="E15" s="10">
        <f>SUMIF('pow podst'!$C$3:$C$19,"W",'pow podst'!K$3:K$19)</f>
        <v>0</v>
      </c>
      <c r="F15" s="65">
        <f>SUMIF('pow podst'!$C$3:$C$19,"W",'pow podst'!N3:N19)</f>
        <v>0</v>
      </c>
      <c r="G15" s="65">
        <f>SUMIF('pow podst'!$C$3:$C$19,"W",'pow podst'!O3:O19)</f>
        <v>0</v>
      </c>
      <c r="H15" s="65">
        <f>SUMIF('pow podst'!$C$3:$C$19,"W",'pow podst'!P3:P19)</f>
        <v>0</v>
      </c>
      <c r="I15" s="65">
        <f>SUMIF('pow podst'!$C$3:$C$19,"W",'pow podst'!Q3:Q19)</f>
        <v>0</v>
      </c>
      <c r="J15" s="65">
        <f>SUMIF('pow podst'!$C$3:$C$19,"W",'pow podst'!R3:R19)</f>
        <v>0</v>
      </c>
      <c r="K15" s="65">
        <f>SUMIF('pow podst'!$C$3:$C$19,"W",'pow podst'!S3:S19)</f>
        <v>0</v>
      </c>
      <c r="L15" s="65">
        <f>SUMIF('pow podst'!$C$3:$C$19,"W",'pow podst'!T3:T19)</f>
        <v>0</v>
      </c>
      <c r="M15" s="65">
        <f>SUMIF('pow podst'!$C$3:$C$19,"W",'pow podst'!U3:U19)</f>
        <v>0</v>
      </c>
      <c r="N15" s="65">
        <f>SUMIF('pow podst'!$C$3:$C$19,"W",'pow podst'!V3:V19)</f>
        <v>0</v>
      </c>
      <c r="O15" s="65">
        <f>SUMIF('pow podst'!$C$3:$C$19,"W",'pow podst'!W3:W19)</f>
        <v>0</v>
      </c>
      <c r="P15" s="65">
        <f>SUMIF('pow podst'!$C$3:$C$19,"W",'pow podst'!X3:X19)</f>
        <v>0</v>
      </c>
      <c r="Q15" s="232">
        <f>SUMIF('pow podst'!$C$3:$C$19,"W",'pow podst'!Y3:Y19)</f>
        <v>0</v>
      </c>
      <c r="R15" s="152" t="b">
        <f t="shared" si="0"/>
        <v>1</v>
      </c>
      <c r="S15" s="153" t="b">
        <f t="shared" si="1"/>
        <v>1</v>
      </c>
      <c r="T15" s="5"/>
      <c r="U15" s="5"/>
      <c r="V15" s="5"/>
      <c r="W15" s="5"/>
      <c r="X15" s="2"/>
      <c r="Y15" s="2"/>
      <c r="Z15" s="2"/>
    </row>
    <row r="16" spans="1:26" ht="39.950000000000003" customHeight="1" thickTop="1" x14ac:dyDescent="0.25">
      <c r="A16" s="70" t="s">
        <v>38</v>
      </c>
      <c r="B16" s="30">
        <f>COUNTIF('gm podst'!K3:K87,"&gt;0")</f>
        <v>85</v>
      </c>
      <c r="C16" s="31">
        <f>SUM('gm podst'!K3:K87)</f>
        <v>242564866.67000011</v>
      </c>
      <c r="D16" s="31">
        <f>ROUND(SUM('gm podst'!M3:M87),2)</f>
        <v>119626444.90000001</v>
      </c>
      <c r="E16" s="33">
        <f>SUM('gm podst'!L3:L87)</f>
        <v>122938421.77</v>
      </c>
      <c r="F16" s="68">
        <f>SUM('gm podst'!O3:O87)</f>
        <v>8000</v>
      </c>
      <c r="G16" s="68">
        <f>SUM('gm podst'!P3:P87)</f>
        <v>0</v>
      </c>
      <c r="H16" s="68">
        <f>SUM('gm podst'!Q3:Q87)</f>
        <v>246077</v>
      </c>
      <c r="I16" s="68">
        <f>SUM('gm podst'!R3:R87)</f>
        <v>0</v>
      </c>
      <c r="J16" s="68">
        <f>SUM('gm podst'!S3:S87)</f>
        <v>3046145</v>
      </c>
      <c r="K16" s="68">
        <f>SUM('gm podst'!T3:T87)</f>
        <v>5150728.12</v>
      </c>
      <c r="L16" s="68">
        <f>SUM('gm podst'!U3:U87)</f>
        <v>111149048.64999999</v>
      </c>
      <c r="M16" s="68">
        <f>SUM('gm podst'!V3:V87)</f>
        <v>3338423</v>
      </c>
      <c r="N16" s="68">
        <f>SUM('gm podst'!W3:W87)</f>
        <v>0</v>
      </c>
      <c r="O16" s="68">
        <f>SUM('gm podst'!X3:X87)</f>
        <v>0</v>
      </c>
      <c r="P16" s="68">
        <f>SUM('gm podst'!Y3:Y87)</f>
        <v>0</v>
      </c>
      <c r="Q16" s="234">
        <f>SUM('gm podst'!Z3:Z87)</f>
        <v>0</v>
      </c>
      <c r="R16" s="152" t="b">
        <f t="shared" si="0"/>
        <v>1</v>
      </c>
      <c r="S16" s="153" t="b">
        <f t="shared" si="1"/>
        <v>1</v>
      </c>
      <c r="T16" s="5"/>
      <c r="U16" s="5"/>
      <c r="V16" s="5"/>
      <c r="W16" s="5"/>
      <c r="X16" s="5"/>
      <c r="Y16" s="5"/>
      <c r="Z16" s="5"/>
    </row>
    <row r="17" spans="1:26" ht="39.950000000000003" customHeight="1" x14ac:dyDescent="0.25">
      <c r="A17" s="71" t="s">
        <v>35</v>
      </c>
      <c r="B17" s="56">
        <f>COUNTIFS('gm podst'!K3:K87,"&gt;0",'gm podst'!C3:C87,"K")</f>
        <v>7</v>
      </c>
      <c r="C17" s="57">
        <f>SUMIF('gm podst'!$C$3:$C$87,"K",'gm podst'!K$3:K$87)</f>
        <v>46069954.189999998</v>
      </c>
      <c r="D17" s="57">
        <f>SUMIF('gm podst'!$C$3:$C$87,"K",'gm podst'!M$3:M$87)</f>
        <v>21304134.939999998</v>
      </c>
      <c r="E17" s="10">
        <f>SUMIF('gm podst'!$C$3:$C$87,"K",'gm podst'!L$3:L$87)</f>
        <v>24765819.25</v>
      </c>
      <c r="F17" s="65">
        <f>SUMIF('gm podst'!$C$3:$C$87,"K",'gm podst'!O3:O87)</f>
        <v>8000</v>
      </c>
      <c r="G17" s="65">
        <f>SUMIF('gm podst'!$C$3:$C$87,"K",'gm podst'!P3:P87)</f>
        <v>0</v>
      </c>
      <c r="H17" s="65">
        <f>SUMIF('gm podst'!$C$3:$C$87,"K",'gm podst'!Q3:Q87)</f>
        <v>246077</v>
      </c>
      <c r="I17" s="65">
        <f>SUMIF('gm podst'!$C$3:$C$87,"K",'gm podst'!R3:R87)</f>
        <v>0</v>
      </c>
      <c r="J17" s="65">
        <f>SUMIF('gm podst'!$C$3:$C$87,"K",'gm podst'!S3:S87)</f>
        <v>3046145</v>
      </c>
      <c r="K17" s="65">
        <f>SUMIF('gm podst'!$C$3:$C$87,"K",'gm podst'!T3:T87)</f>
        <v>5150728.12</v>
      </c>
      <c r="L17" s="65">
        <f>SUMIF('gm podst'!$C$3:$C$87,"K",'gm podst'!U3:U87)</f>
        <v>15393434.129999999</v>
      </c>
      <c r="M17" s="65">
        <f>SUMIF('gm podst'!$C$3:$C$87,"K",'gm podst'!V3:V87)</f>
        <v>921435</v>
      </c>
      <c r="N17" s="65">
        <f>SUMIF('gm podst'!$C$3:$C$87,"K",'gm podst'!W3:W87)</f>
        <v>0</v>
      </c>
      <c r="O17" s="65">
        <f>SUMIF('gm podst'!$C$3:$C$87,"K",'gm podst'!X3:X87)</f>
        <v>0</v>
      </c>
      <c r="P17" s="65">
        <f>SUMIF('gm podst'!$C$3:$C$87,"K",'gm podst'!Y3:Y87)</f>
        <v>0</v>
      </c>
      <c r="Q17" s="232">
        <f>SUMIF('gm podst'!$C$3:$C$87,"K",'gm podst'!Z3:Z87)</f>
        <v>0</v>
      </c>
      <c r="R17" s="152" t="b">
        <f t="shared" si="0"/>
        <v>1</v>
      </c>
      <c r="S17" s="153" t="b">
        <f t="shared" si="1"/>
        <v>1</v>
      </c>
      <c r="T17" s="5"/>
      <c r="U17" s="5"/>
      <c r="V17" s="5"/>
      <c r="W17" s="5"/>
      <c r="X17" s="5"/>
      <c r="Y17" s="5"/>
      <c r="Z17" s="5"/>
    </row>
    <row r="18" spans="1:26" s="69" customFormat="1" ht="39.950000000000003" customHeight="1" x14ac:dyDescent="0.25">
      <c r="A18" s="72" t="s">
        <v>36</v>
      </c>
      <c r="B18" s="59">
        <f>COUNTIFS('gm podst'!K3:K87,"&gt;0",'gm podst'!C3:C87,"N")</f>
        <v>76</v>
      </c>
      <c r="C18" s="60">
        <f>SUMIF('gm podst'!$C$3:$C$87,"N",'gm podst'!K$3:K$87)</f>
        <v>185644441.88000011</v>
      </c>
      <c r="D18" s="60">
        <f>SUMIF('gm podst'!$C$3:$C$87,"N",'gm podst'!M$3:M$87)</f>
        <v>92897073.359999955</v>
      </c>
      <c r="E18" s="9">
        <f>SUMIF('gm podst'!$C$3:$C$87,"N",'gm podst'!L$3:L$87)</f>
        <v>92747368.519999996</v>
      </c>
      <c r="F18" s="66">
        <f>SUMIF('gm podst'!$C$3:$C$87,"N",'gm podst'!O3:O87)</f>
        <v>0</v>
      </c>
      <c r="G18" s="66">
        <f>SUMIF('gm podst'!$C$3:$C$87,"N",'gm podst'!P3:P87)</f>
        <v>0</v>
      </c>
      <c r="H18" s="66">
        <f>SUMIF('gm podst'!$C$3:$C$87,"N",'gm podst'!Q3:Q87)</f>
        <v>0</v>
      </c>
      <c r="I18" s="66">
        <f>SUMIF('gm podst'!$C$3:$C$87,"N",'gm podst'!R3:R87)</f>
        <v>0</v>
      </c>
      <c r="J18" s="66">
        <f>SUMIF('gm podst'!$C$3:$C$87,"N",'gm podst'!S3:S87)</f>
        <v>0</v>
      </c>
      <c r="K18" s="66">
        <f>SUMIF('gm podst'!$C$3:$C$87,"N",'gm podst'!T3:T87)</f>
        <v>0</v>
      </c>
      <c r="L18" s="66">
        <f>SUMIF('gm podst'!$C$3:$C$87,"N",'gm podst'!U3:U87)</f>
        <v>92747368.519999996</v>
      </c>
      <c r="M18" s="66">
        <f>SUMIF('gm podst'!$C$3:$C$87,"N",'gm podst'!V3:V87)</f>
        <v>0</v>
      </c>
      <c r="N18" s="66">
        <f>SUMIF('gm podst'!$C$3:$C$87,"N",'gm podst'!W3:W87)</f>
        <v>0</v>
      </c>
      <c r="O18" s="66">
        <f>SUMIF('gm podst'!$C$3:$C$87,"N",'gm podst'!X3:X87)</f>
        <v>0</v>
      </c>
      <c r="P18" s="66">
        <f>SUMIF('gm podst'!$C$3:$C$87,"N",'gm podst'!Y3:Y87)</f>
        <v>0</v>
      </c>
      <c r="Q18" s="233">
        <f>SUMIF('gm podst'!$C$3:$C$87,"N",'gm podst'!Z3:Z87)</f>
        <v>0</v>
      </c>
      <c r="R18" s="154" t="b">
        <f t="shared" si="0"/>
        <v>1</v>
      </c>
      <c r="S18" s="153" t="b">
        <f t="shared" si="1"/>
        <v>1</v>
      </c>
      <c r="T18" s="5"/>
      <c r="U18" s="5"/>
      <c r="V18" s="5"/>
      <c r="W18" s="5"/>
      <c r="X18" s="5"/>
      <c r="Y18" s="5"/>
      <c r="Z18" s="5"/>
    </row>
    <row r="19" spans="1:26" ht="39.950000000000003" customHeight="1" thickBot="1" x14ac:dyDescent="0.3">
      <c r="A19" s="73" t="s">
        <v>37</v>
      </c>
      <c r="B19" s="56">
        <f>COUNTIFS('gm podst'!K3:K87,"&gt;0",'gm podst'!C3:C87,"W")</f>
        <v>2</v>
      </c>
      <c r="C19" s="57">
        <f>SUMIF('gm podst'!$C$3:$C$87,"W",'gm podst'!K$3:K$87)</f>
        <v>10850470.6</v>
      </c>
      <c r="D19" s="57">
        <f>SUMIF('gm podst'!$C$3:$C$87,"W",'gm podst'!M$3:M$87)</f>
        <v>5425236.5999999996</v>
      </c>
      <c r="E19" s="10">
        <f>SUMIF('gm podst'!$C$3:$C$87,"W",'gm podst'!L$3:L$87)</f>
        <v>5425234</v>
      </c>
      <c r="F19" s="65">
        <f>SUMIF('gm podst'!$C$3:$C$87,"W",'gm podst'!O3:O87)</f>
        <v>0</v>
      </c>
      <c r="G19" s="65">
        <f>SUMIF('gm podst'!$C$3:$C$87,"W",'gm podst'!P3:P87)</f>
        <v>0</v>
      </c>
      <c r="H19" s="65">
        <f>SUMIF('gm podst'!$C$3:$C$87,"W",'gm podst'!Q3:Q87)</f>
        <v>0</v>
      </c>
      <c r="I19" s="65">
        <f>SUMIF('gm podst'!$C$3:$C$87,"W",'gm podst'!R3:R87)</f>
        <v>0</v>
      </c>
      <c r="J19" s="65">
        <f>SUMIF('gm podst'!$C$3:$C$87,"W",'gm podst'!S3:S87)</f>
        <v>0</v>
      </c>
      <c r="K19" s="65">
        <f>SUMIF('gm podst'!$C$3:$C$87,"W",'gm podst'!T3:T87)</f>
        <v>0</v>
      </c>
      <c r="L19" s="65">
        <f>SUMIF('gm podst'!$C$3:$C$87,"W",'gm podst'!U3:U87)</f>
        <v>3008246</v>
      </c>
      <c r="M19" s="65">
        <f>SUMIF('gm podst'!$C$3:$C$87,"W",'gm podst'!V3:V87)</f>
        <v>2416988</v>
      </c>
      <c r="N19" s="65">
        <f>SUMIF('gm podst'!$C$3:$C$87,"W",'gm podst'!W3:W87)</f>
        <v>0</v>
      </c>
      <c r="O19" s="65">
        <f>SUMIF('gm podst'!$C$3:$C$87,"W",'gm podst'!X3:X87)</f>
        <v>0</v>
      </c>
      <c r="P19" s="65">
        <f>SUMIF('gm podst'!$C$3:$C$87,"W",'gm podst'!Y3:Y87)</f>
        <v>0</v>
      </c>
      <c r="Q19" s="232">
        <f>SUMIF('gm podst'!$C$3:$C$87,"W",'gm podst'!Z3:Z87)</f>
        <v>0</v>
      </c>
      <c r="R19" s="152" t="b">
        <f t="shared" si="0"/>
        <v>1</v>
      </c>
      <c r="S19" s="153" t="b">
        <f t="shared" si="1"/>
        <v>1</v>
      </c>
      <c r="T19" s="5"/>
      <c r="U19" s="5"/>
      <c r="V19" s="5"/>
      <c r="W19" s="5"/>
      <c r="X19" s="5"/>
      <c r="Y19" s="5"/>
      <c r="Z19" s="5"/>
    </row>
    <row r="20" spans="1:26" s="7" customFormat="1" ht="39.950000000000003" customHeight="1" thickTop="1" x14ac:dyDescent="0.25">
      <c r="A20" s="161" t="s">
        <v>39</v>
      </c>
      <c r="B20" s="162">
        <f>B12+B16</f>
        <v>102</v>
      </c>
      <c r="C20" s="163">
        <f>C12+C16</f>
        <v>326556822.66000009</v>
      </c>
      <c r="D20" s="164">
        <f t="shared" ref="C20:O22" si="2">D12+D16</f>
        <v>162580280.38</v>
      </c>
      <c r="E20" s="54">
        <f t="shared" si="2"/>
        <v>163976542.28</v>
      </c>
      <c r="F20" s="165">
        <f t="shared" si="2"/>
        <v>8000</v>
      </c>
      <c r="G20" s="163">
        <f t="shared" si="2"/>
        <v>0</v>
      </c>
      <c r="H20" s="163">
        <f t="shared" si="2"/>
        <v>246077</v>
      </c>
      <c r="I20" s="163">
        <f t="shared" si="2"/>
        <v>0</v>
      </c>
      <c r="J20" s="163">
        <f t="shared" si="2"/>
        <v>3046145</v>
      </c>
      <c r="K20" s="163">
        <f t="shared" si="2"/>
        <v>5150728.12</v>
      </c>
      <c r="L20" s="163">
        <f t="shared" si="2"/>
        <v>152187169.16</v>
      </c>
      <c r="M20" s="163">
        <f t="shared" si="2"/>
        <v>3338423</v>
      </c>
      <c r="N20" s="163">
        <f t="shared" si="2"/>
        <v>0</v>
      </c>
      <c r="O20" s="163">
        <f t="shared" si="2"/>
        <v>0</v>
      </c>
      <c r="P20" s="163">
        <f t="shared" ref="P20:Q20" si="3">P12+P16</f>
        <v>0</v>
      </c>
      <c r="Q20" s="235">
        <f t="shared" si="3"/>
        <v>0</v>
      </c>
      <c r="R20" s="152" t="b">
        <f t="shared" si="0"/>
        <v>1</v>
      </c>
      <c r="S20" s="153" t="b">
        <f t="shared" si="1"/>
        <v>1</v>
      </c>
      <c r="T20" s="166"/>
      <c r="U20" s="166"/>
      <c r="V20" s="166"/>
      <c r="W20" s="166"/>
      <c r="X20" s="166"/>
      <c r="Y20" s="166"/>
      <c r="Z20" s="166"/>
    </row>
    <row r="21" spans="1:26" s="7" customFormat="1" ht="39.950000000000003" customHeight="1" x14ac:dyDescent="0.25">
      <c r="A21" s="74" t="s">
        <v>35</v>
      </c>
      <c r="B21" s="15">
        <f>B13+B17</f>
        <v>7</v>
      </c>
      <c r="C21" s="11">
        <f t="shared" si="2"/>
        <v>46069954.189999998</v>
      </c>
      <c r="D21" s="20">
        <f t="shared" si="2"/>
        <v>21304134.939999998</v>
      </c>
      <c r="E21" s="10">
        <f t="shared" si="2"/>
        <v>24765819.25</v>
      </c>
      <c r="F21" s="24">
        <f t="shared" si="2"/>
        <v>8000</v>
      </c>
      <c r="G21" s="11">
        <f t="shared" si="2"/>
        <v>0</v>
      </c>
      <c r="H21" s="11">
        <f t="shared" si="2"/>
        <v>246077</v>
      </c>
      <c r="I21" s="11">
        <f t="shared" si="2"/>
        <v>0</v>
      </c>
      <c r="J21" s="11">
        <f t="shared" si="2"/>
        <v>3046145</v>
      </c>
      <c r="K21" s="11">
        <f t="shared" si="2"/>
        <v>5150728.12</v>
      </c>
      <c r="L21" s="11">
        <f t="shared" si="2"/>
        <v>15393434.129999999</v>
      </c>
      <c r="M21" s="11">
        <f t="shared" si="2"/>
        <v>921435</v>
      </c>
      <c r="N21" s="11">
        <f t="shared" si="2"/>
        <v>0</v>
      </c>
      <c r="O21" s="11">
        <f t="shared" si="2"/>
        <v>0</v>
      </c>
      <c r="P21" s="11">
        <f t="shared" ref="P21:Q21" si="4">P13+P17</f>
        <v>0</v>
      </c>
      <c r="Q21" s="236">
        <f t="shared" si="4"/>
        <v>0</v>
      </c>
      <c r="R21" s="152" t="b">
        <f t="shared" si="0"/>
        <v>1</v>
      </c>
      <c r="S21" s="153" t="b">
        <f t="shared" si="1"/>
        <v>1</v>
      </c>
      <c r="T21" s="6"/>
      <c r="U21" s="6"/>
      <c r="V21" s="6"/>
      <c r="W21" s="6"/>
      <c r="X21" s="6"/>
      <c r="Y21" s="6"/>
      <c r="Z21" s="6"/>
    </row>
    <row r="22" spans="1:26" s="7" customFormat="1" ht="39.950000000000003" customHeight="1" x14ac:dyDescent="0.25">
      <c r="A22" s="75" t="s">
        <v>36</v>
      </c>
      <c r="B22" s="16">
        <f>B14+B18</f>
        <v>93</v>
      </c>
      <c r="C22" s="14">
        <f t="shared" si="2"/>
        <v>269636397.87000012</v>
      </c>
      <c r="D22" s="21">
        <f t="shared" si="2"/>
        <v>135850908.83999997</v>
      </c>
      <c r="E22" s="9">
        <f t="shared" si="2"/>
        <v>133785489.03</v>
      </c>
      <c r="F22" s="25">
        <f t="shared" si="2"/>
        <v>0</v>
      </c>
      <c r="G22" s="14">
        <f t="shared" si="2"/>
        <v>0</v>
      </c>
      <c r="H22" s="14">
        <f t="shared" si="2"/>
        <v>0</v>
      </c>
      <c r="I22" s="14">
        <f t="shared" si="2"/>
        <v>0</v>
      </c>
      <c r="J22" s="14">
        <f t="shared" si="2"/>
        <v>0</v>
      </c>
      <c r="K22" s="14">
        <f t="shared" si="2"/>
        <v>0</v>
      </c>
      <c r="L22" s="14">
        <f t="shared" si="2"/>
        <v>133785489.03</v>
      </c>
      <c r="M22" s="14">
        <f t="shared" si="2"/>
        <v>0</v>
      </c>
      <c r="N22" s="14">
        <f t="shared" si="2"/>
        <v>0</v>
      </c>
      <c r="O22" s="14">
        <f t="shared" si="2"/>
        <v>0</v>
      </c>
      <c r="P22" s="14">
        <f t="shared" ref="P22:Q22" si="5">P14+P18</f>
        <v>0</v>
      </c>
      <c r="Q22" s="237">
        <f t="shared" si="5"/>
        <v>0</v>
      </c>
      <c r="R22" s="152" t="b">
        <f t="shared" si="0"/>
        <v>1</v>
      </c>
      <c r="S22" s="153" t="b">
        <f t="shared" si="1"/>
        <v>1</v>
      </c>
      <c r="T22" s="6"/>
      <c r="U22" s="6"/>
      <c r="V22" s="6"/>
      <c r="W22" s="6"/>
      <c r="X22" s="6"/>
      <c r="Y22" s="6"/>
      <c r="Z22" s="6"/>
    </row>
    <row r="23" spans="1:26" s="7" customFormat="1" ht="39.950000000000003" customHeight="1" thickBot="1" x14ac:dyDescent="0.3">
      <c r="A23" s="76" t="s">
        <v>37</v>
      </c>
      <c r="B23" s="36">
        <f>B15+B19</f>
        <v>2</v>
      </c>
      <c r="C23" s="37">
        <f t="shared" ref="C23:O23" si="6">C15+C19</f>
        <v>10850470.6</v>
      </c>
      <c r="D23" s="38">
        <f t="shared" si="6"/>
        <v>5425236.5999999996</v>
      </c>
      <c r="E23" s="35">
        <f t="shared" si="6"/>
        <v>5425234</v>
      </c>
      <c r="F23" s="39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37">
        <f t="shared" si="6"/>
        <v>0</v>
      </c>
      <c r="L23" s="37">
        <f t="shared" si="6"/>
        <v>3008246</v>
      </c>
      <c r="M23" s="37">
        <f t="shared" si="6"/>
        <v>2416988</v>
      </c>
      <c r="N23" s="37">
        <f t="shared" si="6"/>
        <v>0</v>
      </c>
      <c r="O23" s="37">
        <f t="shared" si="6"/>
        <v>0</v>
      </c>
      <c r="P23" s="37">
        <f t="shared" ref="P23:Q23" si="7">P15+P19</f>
        <v>0</v>
      </c>
      <c r="Q23" s="238">
        <f t="shared" si="7"/>
        <v>0</v>
      </c>
      <c r="R23" s="152" t="b">
        <f>C23=(D23+E23)</f>
        <v>1</v>
      </c>
      <c r="S23" s="153" t="b">
        <f t="shared" si="1"/>
        <v>1</v>
      </c>
      <c r="T23" s="6"/>
      <c r="U23" s="6"/>
      <c r="V23" s="6"/>
      <c r="W23" s="6"/>
      <c r="X23" s="6"/>
      <c r="Y23" s="6"/>
      <c r="Z23" s="6"/>
    </row>
    <row r="24" spans="1:26" ht="39.950000000000003" customHeight="1" thickTop="1" x14ac:dyDescent="0.25">
      <c r="A24" s="70" t="s">
        <v>2</v>
      </c>
      <c r="B24" s="30">
        <f>COUNTIF('pow rez'!J3:J17,"&gt;0")</f>
        <v>15</v>
      </c>
      <c r="C24" s="31">
        <f>SUM('pow rez'!J3:J17)</f>
        <v>60703070.350000001</v>
      </c>
      <c r="D24" s="32">
        <f>SUM('pow rez'!L3:L17)</f>
        <v>30351542.350000001</v>
      </c>
      <c r="E24" s="33">
        <f>SUM('pow rez'!K3:K17)</f>
        <v>30351528</v>
      </c>
      <c r="F24" s="34">
        <f>SUM('pow rez'!N3:N17)</f>
        <v>0</v>
      </c>
      <c r="G24" s="31">
        <f>SUM('pow rez'!O3:O17)</f>
        <v>0</v>
      </c>
      <c r="H24" s="31">
        <f>SUM('pow rez'!P3:P17)</f>
        <v>0</v>
      </c>
      <c r="I24" s="31">
        <f>SUM('pow rez'!Q3:Q17)</f>
        <v>0</v>
      </c>
      <c r="J24" s="31">
        <f>SUM('pow rez'!R3:R17)</f>
        <v>0</v>
      </c>
      <c r="K24" s="31">
        <f>SUM('pow rez'!S3:S17)</f>
        <v>0</v>
      </c>
      <c r="L24" s="31">
        <f>SUM('pow rez'!T3:T17)</f>
        <v>30351528</v>
      </c>
      <c r="M24" s="31">
        <f>SUM('pow rez'!U3:U17)</f>
        <v>0</v>
      </c>
      <c r="N24" s="31">
        <f>SUM('pow rez'!V3:V17)</f>
        <v>0</v>
      </c>
      <c r="O24" s="31">
        <f>SUM('pow rez'!W3:W17)</f>
        <v>0</v>
      </c>
      <c r="P24" s="31">
        <f>SUM('pow rez'!X3:X17)</f>
        <v>0</v>
      </c>
      <c r="Q24" s="239">
        <f>SUM('pow rez'!Y3:Y17)</f>
        <v>0</v>
      </c>
      <c r="R24" s="152" t="b">
        <f t="shared" ref="R24:R36" si="8">C24=(D24+E24)</f>
        <v>1</v>
      </c>
      <c r="S24" s="153" t="b">
        <f t="shared" si="1"/>
        <v>1</v>
      </c>
      <c r="T24" s="5"/>
      <c r="U24" s="5"/>
      <c r="V24" s="5"/>
      <c r="W24" s="5"/>
      <c r="X24" s="5"/>
      <c r="Y24" s="5"/>
      <c r="Z24" s="5"/>
    </row>
    <row r="25" spans="1:26" ht="39.950000000000003" customHeight="1" x14ac:dyDescent="0.25">
      <c r="A25" s="72" t="s">
        <v>36</v>
      </c>
      <c r="B25" s="59">
        <f>COUNTIFS('pow rez'!J3:J17,"&gt;0",'pow rez'!C3:C17,"N")</f>
        <v>15</v>
      </c>
      <c r="C25" s="60">
        <f>SUMIF('pow rez'!C3:C17,"N",'pow rez'!J3:J17)</f>
        <v>60703070.350000001</v>
      </c>
      <c r="D25" s="61">
        <f>SUMIF('pow rez'!C3:C17,"N",'pow rez'!L3:L17)</f>
        <v>30351542.350000001</v>
      </c>
      <c r="E25" s="9">
        <f>SUMIF('pow rez'!C3:C17,"N",'pow rez'!K3:K17)</f>
        <v>30351528</v>
      </c>
      <c r="F25" s="66">
        <f>SUMIF('pow rez'!$C$3:$C$17,"N",'pow rez'!N3:N17)</f>
        <v>0</v>
      </c>
      <c r="G25" s="66">
        <f>SUMIF('pow rez'!$C$3:$C$17,"N",'pow rez'!O3:O17)</f>
        <v>0</v>
      </c>
      <c r="H25" s="66">
        <f>SUMIF('pow rez'!$C$3:$C$17,"N",'pow rez'!P3:P17)</f>
        <v>0</v>
      </c>
      <c r="I25" s="66">
        <f>SUMIF('pow rez'!$C$3:$C$17,"N",'pow rez'!Q3:Q17)</f>
        <v>0</v>
      </c>
      <c r="J25" s="66">
        <f>SUMIF('pow rez'!$C$3:$C$17,"N",'pow rez'!R3:R17)</f>
        <v>0</v>
      </c>
      <c r="K25" s="66">
        <f>SUMIF('pow rez'!$C$3:$C$17,"N",'pow rez'!S3:S17)</f>
        <v>0</v>
      </c>
      <c r="L25" s="66">
        <f>SUMIF('pow rez'!$C$3:$C$17,"N",'pow rez'!T3:T17)</f>
        <v>30351528</v>
      </c>
      <c r="M25" s="66">
        <f>SUMIF('pow rez'!$C$3:$C$17,"N",'pow rez'!U3:U17)</f>
        <v>0</v>
      </c>
      <c r="N25" s="66">
        <f>SUMIF('pow rez'!$C$3:$C$17,"N",'pow rez'!V3:V17)</f>
        <v>0</v>
      </c>
      <c r="O25" s="66">
        <f>SUMIF('pow rez'!$C$3:$C$17,"N",'pow rez'!W3:W17)</f>
        <v>0</v>
      </c>
      <c r="P25" s="66">
        <f>SUMIF('pow rez'!$C$3:$C$17,"N",'pow rez'!X3:X17)</f>
        <v>0</v>
      </c>
      <c r="Q25" s="233">
        <f>SUMIF('pow rez'!$C$3:$C$17,"N",'pow rez'!Y3:Y17)</f>
        <v>0</v>
      </c>
      <c r="R25" s="152" t="b">
        <f t="shared" si="8"/>
        <v>1</v>
      </c>
      <c r="S25" s="153" t="b">
        <f t="shared" si="1"/>
        <v>1</v>
      </c>
      <c r="T25" s="5"/>
      <c r="U25" s="5"/>
      <c r="V25" s="5"/>
      <c r="W25" s="5"/>
      <c r="X25" s="5"/>
      <c r="Y25" s="5"/>
      <c r="Z25" s="5"/>
    </row>
    <row r="26" spans="1:26" ht="39.950000000000003" customHeight="1" thickBot="1" x14ac:dyDescent="0.3">
      <c r="A26" s="73" t="s">
        <v>37</v>
      </c>
      <c r="B26" s="62">
        <f>COUNTIFS('pow rez'!J3:J17,"&gt;0",'pow rez'!C3:C17,"W")</f>
        <v>0</v>
      </c>
      <c r="C26" s="63">
        <f>SUMIF('pow rez'!C3:C17,"W",'pow rez'!J3:J17)</f>
        <v>0</v>
      </c>
      <c r="D26" s="64">
        <f>SUMIF('pow rez'!C3:C17,"W",'pow rez'!L3:L17)</f>
        <v>0</v>
      </c>
      <c r="E26" s="49">
        <f>SUMIF('pow rez'!C3:C17,"W",'pow rez'!K3:K17)</f>
        <v>0</v>
      </c>
      <c r="F26" s="67">
        <f>SUMIF('pow rez'!$C$3:$C$17,"W",'pow rez'!N3:N17)</f>
        <v>0</v>
      </c>
      <c r="G26" s="67">
        <f>SUMIF('pow rez'!$C$3:$C$17,"W",'pow rez'!O3:O17)</f>
        <v>0</v>
      </c>
      <c r="H26" s="67">
        <f>SUMIF('pow rez'!$C$3:$C$17,"W",'pow rez'!P3:P17)</f>
        <v>0</v>
      </c>
      <c r="I26" s="67">
        <f>SUMIF('pow rez'!$C$3:$C$17,"W",'pow rez'!Q3:Q17)</f>
        <v>0</v>
      </c>
      <c r="J26" s="67">
        <f>SUMIF('pow rez'!$C$3:$C$17,"W",'pow rez'!R3:R17)</f>
        <v>0</v>
      </c>
      <c r="K26" s="67">
        <f>SUMIF('pow rez'!$C$3:$C$17,"W",'pow rez'!S3:S17)</f>
        <v>0</v>
      </c>
      <c r="L26" s="67">
        <f>SUMIF('pow rez'!$C$3:$C$17,"W",'pow rez'!T3:T17)</f>
        <v>0</v>
      </c>
      <c r="M26" s="67">
        <f>SUMIF('pow rez'!$C$3:$C$17,"W",'pow rez'!U3:U17)</f>
        <v>0</v>
      </c>
      <c r="N26" s="67">
        <f>SUMIF('pow rez'!$C$3:$C$17,"W",'pow rez'!V3:V17)</f>
        <v>0</v>
      </c>
      <c r="O26" s="67">
        <f>SUMIF('pow rez'!$C$3:$C$17,"W",'pow rez'!W3:W17)</f>
        <v>0</v>
      </c>
      <c r="P26" s="67">
        <f>SUMIF('pow rez'!$C$3:$C$17,"W",'pow rez'!X3:X17)</f>
        <v>0</v>
      </c>
      <c r="Q26" s="240">
        <f>SUMIF('pow rez'!$C$3:$C$17,"W",'pow rez'!Y3:Y17)</f>
        <v>0</v>
      </c>
      <c r="R26" s="152" t="b">
        <f t="shared" si="8"/>
        <v>1</v>
      </c>
      <c r="S26" s="153" t="b">
        <f t="shared" si="1"/>
        <v>1</v>
      </c>
      <c r="T26" s="5"/>
      <c r="U26" s="5"/>
      <c r="V26" s="5"/>
      <c r="W26" s="5"/>
      <c r="X26" s="5"/>
      <c r="Y26" s="5"/>
      <c r="Z26" s="5"/>
    </row>
    <row r="27" spans="1:26" ht="39.950000000000003" customHeight="1" thickTop="1" x14ac:dyDescent="0.25">
      <c r="A27" s="70" t="s">
        <v>3</v>
      </c>
      <c r="B27" s="30">
        <f>COUNTIF('gm rez'!K3:K82,"&gt;0")</f>
        <v>80</v>
      </c>
      <c r="C27" s="31">
        <f>SUM('gm rez'!K3:K82)</f>
        <v>170661721.91</v>
      </c>
      <c r="D27" s="32">
        <f>SUM('gm rez'!M3:M82)</f>
        <v>85412903.419999987</v>
      </c>
      <c r="E27" s="33">
        <f>SUM('gm rez'!L3:L82)</f>
        <v>85248818.489999995</v>
      </c>
      <c r="F27" s="34">
        <f>SUM('gm rez'!O3:O82)</f>
        <v>0</v>
      </c>
      <c r="G27" s="34">
        <f>SUM('gm rez'!P3:P82)</f>
        <v>0</v>
      </c>
      <c r="H27" s="34">
        <f>SUM('gm rez'!Q3:Q82)</f>
        <v>0</v>
      </c>
      <c r="I27" s="34">
        <f>SUM('gm rez'!R3:R82)</f>
        <v>0</v>
      </c>
      <c r="J27" s="34">
        <f>SUM('gm rez'!S3:S82)</f>
        <v>0</v>
      </c>
      <c r="K27" s="34">
        <f>SUM('gm rez'!T3:T82)</f>
        <v>0</v>
      </c>
      <c r="L27" s="34">
        <f>SUM('gm rez'!U3:U82)</f>
        <v>83361786.489999995</v>
      </c>
      <c r="M27" s="34">
        <f>SUM('gm rez'!V3:V82)</f>
        <v>1887032</v>
      </c>
      <c r="N27" s="34">
        <f>SUM('gm rez'!W3:W82)</f>
        <v>0</v>
      </c>
      <c r="O27" s="34">
        <f>SUM('gm rez'!X3:X82)</f>
        <v>0</v>
      </c>
      <c r="P27" s="34">
        <f>SUM('gm rez'!Y3:Y82)</f>
        <v>0</v>
      </c>
      <c r="Q27" s="231">
        <f>SUM('gm rez'!Z3:Z82)</f>
        <v>0</v>
      </c>
      <c r="R27" s="152" t="b">
        <f t="shared" si="8"/>
        <v>1</v>
      </c>
      <c r="S27" s="153" t="b">
        <f t="shared" si="1"/>
        <v>1</v>
      </c>
      <c r="T27" s="8"/>
      <c r="U27" s="8"/>
      <c r="V27" s="8"/>
      <c r="W27" s="8"/>
      <c r="X27" s="2"/>
      <c r="Y27" s="2"/>
      <c r="Z27" s="2"/>
    </row>
    <row r="28" spans="1:26" ht="39.950000000000003" customHeight="1" x14ac:dyDescent="0.25">
      <c r="A28" s="72" t="s">
        <v>36</v>
      </c>
      <c r="B28" s="59">
        <f>COUNTIFS('gm rez'!K3:K82,"&gt;0",'gm rez'!C3:C82,"N")</f>
        <v>79</v>
      </c>
      <c r="C28" s="60">
        <f>SUMIF('gm rez'!C3:C82,"N",'gm rez'!K3:K82)</f>
        <v>161889027.35000002</v>
      </c>
      <c r="D28" s="61">
        <f>SUMIF('gm rez'!C3:C82,"N",'gm rez'!M3:M82)</f>
        <v>81026555.860000014</v>
      </c>
      <c r="E28" s="29">
        <f>SUMIF('gm rez'!C3:C82,"N",'gm rez'!L3:L82)</f>
        <v>80862471.489999995</v>
      </c>
      <c r="F28" s="66">
        <f>SUMIF('gm rez'!$C$3:$C$82,"N",'gm rez'!O3:O82)</f>
        <v>0</v>
      </c>
      <c r="G28" s="66">
        <f>SUMIF('gm rez'!$C$3:$C$82,"N",'gm rez'!P3:P82)</f>
        <v>0</v>
      </c>
      <c r="H28" s="66">
        <f>SUMIF('gm rez'!$C$3:$C$82,"N",'gm rez'!Q3:Q82)</f>
        <v>0</v>
      </c>
      <c r="I28" s="66">
        <f>SUMIF('gm rez'!$C$3:$C$82,"N",'gm rez'!R3:R82)</f>
        <v>0</v>
      </c>
      <c r="J28" s="66">
        <f>SUMIF('gm rez'!$C$3:$C$82,"N",'gm rez'!S3:S82)</f>
        <v>0</v>
      </c>
      <c r="K28" s="66">
        <f>SUMIF('gm rez'!$C$3:$C$82,"N",'gm rez'!T3:T82)</f>
        <v>0</v>
      </c>
      <c r="L28" s="66">
        <f>SUMIF('gm rez'!$C$3:$C$82,"N",'gm rez'!U3:U82)</f>
        <v>80862471.489999995</v>
      </c>
      <c r="M28" s="66">
        <f>SUMIF('gm rez'!$C$3:$C$82,"N",'gm rez'!V3:V82)</f>
        <v>0</v>
      </c>
      <c r="N28" s="66">
        <f>SUMIF('gm rez'!$C$3:$C$82,"N",'gm rez'!W3:W82)</f>
        <v>0</v>
      </c>
      <c r="O28" s="66">
        <f>SUMIF('gm rez'!$C$3:$C$82,"N",'gm rez'!X3:X82)</f>
        <v>0</v>
      </c>
      <c r="P28" s="66">
        <f>SUMIF('gm rez'!$C$3:$C$82,"N",'gm rez'!Y3:Y82)</f>
        <v>0</v>
      </c>
      <c r="Q28" s="233">
        <f>SUMIF('gm rez'!$C$3:$C$82,"N",'gm rez'!Z3:Z82)</f>
        <v>0</v>
      </c>
      <c r="R28" s="152" t="b">
        <f t="shared" si="8"/>
        <v>1</v>
      </c>
      <c r="S28" s="153" t="b">
        <f t="shared" si="1"/>
        <v>1</v>
      </c>
      <c r="T28" s="8"/>
      <c r="U28" s="8"/>
      <c r="V28" s="8"/>
      <c r="W28" s="8"/>
      <c r="X28" s="2"/>
      <c r="Y28" s="2"/>
      <c r="Z28" s="2"/>
    </row>
    <row r="29" spans="1:26" ht="39.950000000000003" customHeight="1" thickBot="1" x14ac:dyDescent="0.3">
      <c r="A29" s="73" t="s">
        <v>37</v>
      </c>
      <c r="B29" s="62">
        <f>COUNTIFS('gm rez'!K3:K82,"&gt;0",'gm rez'!C3:C82,"W")</f>
        <v>1</v>
      </c>
      <c r="C29" s="63">
        <f>SUMIF('gm rez'!C3:C82,"W",'gm rez'!K3:K82)</f>
        <v>8772694.5600000005</v>
      </c>
      <c r="D29" s="64">
        <f>SUMIF('gm rez'!C3:C82,"W",'gm rez'!M3:M82)</f>
        <v>4386347.5600000005</v>
      </c>
      <c r="E29" s="35">
        <f>SUMIF('gm rez'!C3:C82,"W",'gm rez'!L3:L82)</f>
        <v>4386347</v>
      </c>
      <c r="F29" s="67">
        <f>SUMIF('gm rez'!$C$3:$C$82,"W",'gm rez'!O3:O82)</f>
        <v>0</v>
      </c>
      <c r="G29" s="67">
        <f>SUMIF('gm rez'!$C$3:$C$82,"W",'gm rez'!P3:P82)</f>
        <v>0</v>
      </c>
      <c r="H29" s="67">
        <f>SUMIF('gm rez'!$C$3:$C$82,"W",'gm rez'!Q3:Q82)</f>
        <v>0</v>
      </c>
      <c r="I29" s="67">
        <f>SUMIF('gm rez'!$C$3:$C$82,"W",'gm rez'!R3:R82)</f>
        <v>0</v>
      </c>
      <c r="J29" s="67">
        <f>SUMIF('gm rez'!$C$3:$C$82,"W",'gm rez'!S3:S82)</f>
        <v>0</v>
      </c>
      <c r="K29" s="67">
        <f>SUMIF('gm rez'!$C$3:$C$82,"W",'gm rez'!T3:T82)</f>
        <v>0</v>
      </c>
      <c r="L29" s="67">
        <f>SUMIF('gm rez'!$C$3:$C$82,"W",'gm rez'!U3:U82)</f>
        <v>2499315</v>
      </c>
      <c r="M29" s="67">
        <f>SUMIF('gm rez'!$C$3:$C$82,"W",'gm rez'!V3:V82)</f>
        <v>1887032</v>
      </c>
      <c r="N29" s="67">
        <f>SUMIF('gm rez'!$C$3:$C$82,"W",'gm rez'!W3:W82)</f>
        <v>0</v>
      </c>
      <c r="O29" s="67">
        <f>SUMIF('gm rez'!$C$3:$C$82,"W",'gm rez'!X3:X82)</f>
        <v>0</v>
      </c>
      <c r="P29" s="67">
        <f>SUMIF('gm rez'!$C$3:$C$82,"W",'gm rez'!Y3:Y82)</f>
        <v>0</v>
      </c>
      <c r="Q29" s="240">
        <f>SUMIF('gm rez'!$C$3:$C$82,"W",'gm rez'!Z3:Z82)</f>
        <v>0</v>
      </c>
      <c r="R29" s="152" t="b">
        <f t="shared" si="8"/>
        <v>1</v>
      </c>
      <c r="S29" s="153" t="b">
        <f t="shared" si="1"/>
        <v>1</v>
      </c>
      <c r="T29" s="8"/>
      <c r="U29" s="8"/>
      <c r="V29" s="8"/>
      <c r="W29" s="8"/>
      <c r="X29" s="2"/>
      <c r="Y29" s="2"/>
      <c r="Z29" s="2"/>
    </row>
    <row r="30" spans="1:26" ht="39.950000000000003" customHeight="1" thickTop="1" x14ac:dyDescent="0.25">
      <c r="A30" s="40" t="s">
        <v>321</v>
      </c>
      <c r="B30" s="41">
        <f>B24+B27</f>
        <v>95</v>
      </c>
      <c r="C30" s="42">
        <f t="shared" ref="C30:O30" si="9">C24+C27</f>
        <v>231364792.25999999</v>
      </c>
      <c r="D30" s="43">
        <f t="shared" si="9"/>
        <v>115764445.76999998</v>
      </c>
      <c r="E30" s="29">
        <f t="shared" si="9"/>
        <v>115600346.48999999</v>
      </c>
      <c r="F30" s="44">
        <f t="shared" si="9"/>
        <v>0</v>
      </c>
      <c r="G30" s="42">
        <f t="shared" si="9"/>
        <v>0</v>
      </c>
      <c r="H30" s="42">
        <f t="shared" si="9"/>
        <v>0</v>
      </c>
      <c r="I30" s="42">
        <f t="shared" si="9"/>
        <v>0</v>
      </c>
      <c r="J30" s="42">
        <f t="shared" si="9"/>
        <v>0</v>
      </c>
      <c r="K30" s="42">
        <f t="shared" si="9"/>
        <v>0</v>
      </c>
      <c r="L30" s="42">
        <f t="shared" si="9"/>
        <v>113713314.48999999</v>
      </c>
      <c r="M30" s="42">
        <f t="shared" si="9"/>
        <v>1887032</v>
      </c>
      <c r="N30" s="42">
        <f t="shared" si="9"/>
        <v>0</v>
      </c>
      <c r="O30" s="42">
        <f t="shared" si="9"/>
        <v>0</v>
      </c>
      <c r="P30" s="42">
        <f t="shared" ref="P30:Q30" si="10">P24+P27</f>
        <v>0</v>
      </c>
      <c r="Q30" s="241">
        <f t="shared" si="10"/>
        <v>0</v>
      </c>
      <c r="R30" s="152" t="b">
        <f t="shared" si="8"/>
        <v>1</v>
      </c>
      <c r="S30" s="153" t="b">
        <f t="shared" si="1"/>
        <v>1</v>
      </c>
    </row>
    <row r="31" spans="1:26" ht="39.950000000000003" customHeight="1" x14ac:dyDescent="0.25">
      <c r="A31" s="19" t="s">
        <v>36</v>
      </c>
      <c r="B31" s="17">
        <f t="shared" ref="B31:O31" si="11">B25+B28</f>
        <v>94</v>
      </c>
      <c r="C31" s="12">
        <f t="shared" si="11"/>
        <v>222592097.70000002</v>
      </c>
      <c r="D31" s="22">
        <f t="shared" si="11"/>
        <v>111378098.21000001</v>
      </c>
      <c r="E31" s="9">
        <f t="shared" si="11"/>
        <v>111213999.48999999</v>
      </c>
      <c r="F31" s="26">
        <f t="shared" si="11"/>
        <v>0</v>
      </c>
      <c r="G31" s="12">
        <f t="shared" si="11"/>
        <v>0</v>
      </c>
      <c r="H31" s="12">
        <f t="shared" si="11"/>
        <v>0</v>
      </c>
      <c r="I31" s="12">
        <f t="shared" si="11"/>
        <v>0</v>
      </c>
      <c r="J31" s="12">
        <f t="shared" si="11"/>
        <v>0</v>
      </c>
      <c r="K31" s="12">
        <f t="shared" si="11"/>
        <v>0</v>
      </c>
      <c r="L31" s="12">
        <f t="shared" si="11"/>
        <v>111213999.48999999</v>
      </c>
      <c r="M31" s="12">
        <f t="shared" si="11"/>
        <v>0</v>
      </c>
      <c r="N31" s="12">
        <f t="shared" si="11"/>
        <v>0</v>
      </c>
      <c r="O31" s="12">
        <f t="shared" si="11"/>
        <v>0</v>
      </c>
      <c r="P31" s="12">
        <f t="shared" ref="P31:Q31" si="12">P25+P28</f>
        <v>0</v>
      </c>
      <c r="Q31" s="242">
        <f t="shared" si="12"/>
        <v>0</v>
      </c>
      <c r="R31" s="152" t="b">
        <f t="shared" si="8"/>
        <v>1</v>
      </c>
      <c r="S31" s="153" t="b">
        <f t="shared" si="1"/>
        <v>1</v>
      </c>
    </row>
    <row r="32" spans="1:26" ht="39.950000000000003" customHeight="1" thickBot="1" x14ac:dyDescent="0.3">
      <c r="A32" s="45" t="s">
        <v>37</v>
      </c>
      <c r="B32" s="46">
        <f t="shared" ref="B32:O32" si="13">B26+B29</f>
        <v>1</v>
      </c>
      <c r="C32" s="47">
        <f t="shared" si="13"/>
        <v>8772694.5600000005</v>
      </c>
      <c r="D32" s="48">
        <f t="shared" si="13"/>
        <v>4386347.5600000005</v>
      </c>
      <c r="E32" s="49">
        <f t="shared" si="13"/>
        <v>4386347</v>
      </c>
      <c r="F32" s="50">
        <f t="shared" si="13"/>
        <v>0</v>
      </c>
      <c r="G32" s="47">
        <f t="shared" si="13"/>
        <v>0</v>
      </c>
      <c r="H32" s="47">
        <f t="shared" si="13"/>
        <v>0</v>
      </c>
      <c r="I32" s="47">
        <f t="shared" si="13"/>
        <v>0</v>
      </c>
      <c r="J32" s="47">
        <f t="shared" si="13"/>
        <v>0</v>
      </c>
      <c r="K32" s="47">
        <f t="shared" si="13"/>
        <v>0</v>
      </c>
      <c r="L32" s="47">
        <f t="shared" si="13"/>
        <v>2499315</v>
      </c>
      <c r="M32" s="47">
        <f t="shared" si="13"/>
        <v>1887032</v>
      </c>
      <c r="N32" s="47">
        <f t="shared" si="13"/>
        <v>0</v>
      </c>
      <c r="O32" s="47">
        <f t="shared" si="13"/>
        <v>0</v>
      </c>
      <c r="P32" s="47">
        <f t="shared" ref="P32:Q32" si="14">P26+P29</f>
        <v>0</v>
      </c>
      <c r="Q32" s="243">
        <f t="shared" si="14"/>
        <v>0</v>
      </c>
      <c r="R32" s="152" t="b">
        <f t="shared" si="8"/>
        <v>1</v>
      </c>
      <c r="S32" s="153" t="b">
        <f t="shared" si="1"/>
        <v>1</v>
      </c>
    </row>
    <row r="33" spans="1:20" ht="39.950000000000003" customHeight="1" thickTop="1" x14ac:dyDescent="0.25">
      <c r="A33" s="77" t="s">
        <v>322</v>
      </c>
      <c r="B33" s="51">
        <f>B20+B30</f>
        <v>197</v>
      </c>
      <c r="C33" s="52">
        <f>C20+C30</f>
        <v>557921614.92000008</v>
      </c>
      <c r="D33" s="53">
        <f t="shared" ref="D33:O33" si="15">D20+D30</f>
        <v>278344726.14999998</v>
      </c>
      <c r="E33" s="54">
        <f t="shared" si="15"/>
        <v>279576888.76999998</v>
      </c>
      <c r="F33" s="55">
        <f t="shared" si="15"/>
        <v>8000</v>
      </c>
      <c r="G33" s="52">
        <f t="shared" si="15"/>
        <v>0</v>
      </c>
      <c r="H33" s="52">
        <f t="shared" si="15"/>
        <v>246077</v>
      </c>
      <c r="I33" s="52">
        <f t="shared" si="15"/>
        <v>0</v>
      </c>
      <c r="J33" s="52">
        <f t="shared" si="15"/>
        <v>3046145</v>
      </c>
      <c r="K33" s="52">
        <f t="shared" si="15"/>
        <v>5150728.12</v>
      </c>
      <c r="L33" s="52">
        <f t="shared" si="15"/>
        <v>265900483.64999998</v>
      </c>
      <c r="M33" s="52">
        <f t="shared" si="15"/>
        <v>5225455</v>
      </c>
      <c r="N33" s="52">
        <f t="shared" si="15"/>
        <v>0</v>
      </c>
      <c r="O33" s="52">
        <f t="shared" si="15"/>
        <v>0</v>
      </c>
      <c r="P33" s="52">
        <f t="shared" ref="P33:Q33" si="16">P20+P30</f>
        <v>0</v>
      </c>
      <c r="Q33" s="244">
        <f t="shared" si="16"/>
        <v>0</v>
      </c>
      <c r="R33" s="152" t="b">
        <f t="shared" si="8"/>
        <v>1</v>
      </c>
      <c r="S33" s="153" t="b">
        <f t="shared" si="1"/>
        <v>1</v>
      </c>
      <c r="T33" s="83"/>
    </row>
    <row r="34" spans="1:20" ht="39.950000000000003" customHeight="1" x14ac:dyDescent="0.25">
      <c r="A34" s="84" t="s">
        <v>35</v>
      </c>
      <c r="B34" s="85">
        <f>B21</f>
        <v>7</v>
      </c>
      <c r="C34" s="86">
        <f>C21</f>
        <v>46069954.189999998</v>
      </c>
      <c r="D34" s="87">
        <f t="shared" ref="D34:O34" si="17">D21</f>
        <v>21304134.939999998</v>
      </c>
      <c r="E34" s="88">
        <f t="shared" si="17"/>
        <v>24765819.25</v>
      </c>
      <c r="F34" s="89">
        <f t="shared" si="17"/>
        <v>8000</v>
      </c>
      <c r="G34" s="89">
        <f t="shared" si="17"/>
        <v>0</v>
      </c>
      <c r="H34" s="89">
        <f t="shared" si="17"/>
        <v>246077</v>
      </c>
      <c r="I34" s="89">
        <f t="shared" si="17"/>
        <v>0</v>
      </c>
      <c r="J34" s="89">
        <f t="shared" si="17"/>
        <v>3046145</v>
      </c>
      <c r="K34" s="89">
        <f t="shared" si="17"/>
        <v>5150728.12</v>
      </c>
      <c r="L34" s="89">
        <f t="shared" si="17"/>
        <v>15393434.129999999</v>
      </c>
      <c r="M34" s="89">
        <f t="shared" si="17"/>
        <v>921435</v>
      </c>
      <c r="N34" s="89">
        <f t="shared" si="17"/>
        <v>0</v>
      </c>
      <c r="O34" s="89">
        <f t="shared" si="17"/>
        <v>0</v>
      </c>
      <c r="P34" s="89">
        <f t="shared" ref="P34:Q34" si="18">P21</f>
        <v>0</v>
      </c>
      <c r="Q34" s="245">
        <f t="shared" si="18"/>
        <v>0</v>
      </c>
      <c r="R34" s="152" t="b">
        <f t="shared" si="8"/>
        <v>1</v>
      </c>
      <c r="S34" s="153" t="b">
        <f t="shared" si="1"/>
        <v>1</v>
      </c>
      <c r="T34" s="83"/>
    </row>
    <row r="35" spans="1:20" ht="39.950000000000003" customHeight="1" x14ac:dyDescent="0.25">
      <c r="A35" s="78" t="s">
        <v>36</v>
      </c>
      <c r="B35" s="18">
        <f>B22+B31</f>
        <v>187</v>
      </c>
      <c r="C35" s="13">
        <f>C22+C31</f>
        <v>492228495.57000017</v>
      </c>
      <c r="D35" s="23">
        <f t="shared" ref="C35:O36" si="19">D22+D31</f>
        <v>247229007.04999998</v>
      </c>
      <c r="E35" s="28">
        <f t="shared" si="19"/>
        <v>244999488.51999998</v>
      </c>
      <c r="F35" s="27">
        <f t="shared" si="19"/>
        <v>0</v>
      </c>
      <c r="G35" s="27">
        <f t="shared" si="19"/>
        <v>0</v>
      </c>
      <c r="H35" s="27">
        <f>H22+H31</f>
        <v>0</v>
      </c>
      <c r="I35" s="27">
        <f t="shared" si="19"/>
        <v>0</v>
      </c>
      <c r="J35" s="27">
        <f t="shared" si="19"/>
        <v>0</v>
      </c>
      <c r="K35" s="27">
        <f t="shared" si="19"/>
        <v>0</v>
      </c>
      <c r="L35" s="27">
        <f t="shared" si="19"/>
        <v>244999488.51999998</v>
      </c>
      <c r="M35" s="27">
        <f t="shared" si="19"/>
        <v>0</v>
      </c>
      <c r="N35" s="27">
        <f t="shared" si="19"/>
        <v>0</v>
      </c>
      <c r="O35" s="27">
        <f t="shared" si="19"/>
        <v>0</v>
      </c>
      <c r="P35" s="27">
        <f t="shared" ref="P35:Q35" si="20">P22+P31</f>
        <v>0</v>
      </c>
      <c r="Q35" s="246">
        <f t="shared" si="20"/>
        <v>0</v>
      </c>
      <c r="R35" s="152" t="b">
        <f t="shared" si="8"/>
        <v>1</v>
      </c>
      <c r="S35" s="153" t="b">
        <f t="shared" si="1"/>
        <v>1</v>
      </c>
    </row>
    <row r="36" spans="1:20" ht="39.950000000000003" customHeight="1" thickBot="1" x14ac:dyDescent="0.3">
      <c r="A36" s="79" t="s">
        <v>37</v>
      </c>
      <c r="B36" s="80">
        <f>B23+B32</f>
        <v>3</v>
      </c>
      <c r="C36" s="81">
        <f t="shared" si="19"/>
        <v>19623165.16</v>
      </c>
      <c r="D36" s="81">
        <f t="shared" si="19"/>
        <v>9811584.1600000001</v>
      </c>
      <c r="E36" s="82">
        <f t="shared" si="19"/>
        <v>9811581</v>
      </c>
      <c r="F36" s="81">
        <f t="shared" si="19"/>
        <v>0</v>
      </c>
      <c r="G36" s="81">
        <f t="shared" si="19"/>
        <v>0</v>
      </c>
      <c r="H36" s="81">
        <f t="shared" si="19"/>
        <v>0</v>
      </c>
      <c r="I36" s="81">
        <f t="shared" si="19"/>
        <v>0</v>
      </c>
      <c r="J36" s="81">
        <f t="shared" si="19"/>
        <v>0</v>
      </c>
      <c r="K36" s="81">
        <f t="shared" si="19"/>
        <v>0</v>
      </c>
      <c r="L36" s="81">
        <f t="shared" si="19"/>
        <v>5507561</v>
      </c>
      <c r="M36" s="81">
        <f t="shared" si="19"/>
        <v>4304020</v>
      </c>
      <c r="N36" s="81">
        <f t="shared" si="19"/>
        <v>0</v>
      </c>
      <c r="O36" s="81">
        <f t="shared" si="19"/>
        <v>0</v>
      </c>
      <c r="P36" s="81">
        <f t="shared" ref="P36:Q36" si="21">P23+P32</f>
        <v>0</v>
      </c>
      <c r="Q36" s="247">
        <f t="shared" si="21"/>
        <v>0</v>
      </c>
      <c r="R36" s="152" t="b">
        <f t="shared" si="8"/>
        <v>1</v>
      </c>
      <c r="S36" s="153" t="b">
        <f t="shared" si="1"/>
        <v>1</v>
      </c>
    </row>
    <row r="38" spans="1:20" x14ac:dyDescent="0.25">
      <c r="B38" s="3" t="b">
        <f>B33=B34+B35+B36</f>
        <v>1</v>
      </c>
      <c r="C38" s="3" t="b">
        <f t="shared" ref="C38:O38" si="22">C33=C34+C35+C36</f>
        <v>1</v>
      </c>
      <c r="D38" s="3" t="b">
        <f t="shared" si="22"/>
        <v>1</v>
      </c>
      <c r="E38" s="3" t="b">
        <f t="shared" si="22"/>
        <v>1</v>
      </c>
      <c r="F38" s="3" t="b">
        <f t="shared" si="22"/>
        <v>1</v>
      </c>
      <c r="G38" s="3" t="b">
        <f t="shared" si="22"/>
        <v>1</v>
      </c>
      <c r="H38" s="3" t="b">
        <f t="shared" si="22"/>
        <v>1</v>
      </c>
      <c r="I38" s="3" t="b">
        <f t="shared" si="22"/>
        <v>1</v>
      </c>
      <c r="J38" s="3" t="b">
        <f>J33=J34+J35+J36</f>
        <v>1</v>
      </c>
      <c r="K38" s="3" t="b">
        <f>K33=K34+K35+K36</f>
        <v>1</v>
      </c>
      <c r="L38" s="3" t="b">
        <f t="shared" si="22"/>
        <v>1</v>
      </c>
      <c r="M38" s="3" t="b">
        <f t="shared" si="22"/>
        <v>1</v>
      </c>
      <c r="N38" s="3" t="b">
        <f t="shared" si="22"/>
        <v>1</v>
      </c>
      <c r="O38" s="3" t="b">
        <f t="shared" si="22"/>
        <v>1</v>
      </c>
      <c r="P38" s="3" t="b">
        <f t="shared" ref="P38:Q38" si="23">P33=P34+P35+P36</f>
        <v>1</v>
      </c>
      <c r="Q38" s="3" t="b">
        <f t="shared" si="23"/>
        <v>1</v>
      </c>
    </row>
    <row r="39" spans="1:20" x14ac:dyDescent="0.25">
      <c r="B39" s="3" t="b">
        <f>B21=B34</f>
        <v>1</v>
      </c>
      <c r="C39" s="3" t="b">
        <f t="shared" ref="C39:O39" si="24">C21=C34</f>
        <v>1</v>
      </c>
      <c r="D39" s="3" t="b">
        <f t="shared" si="24"/>
        <v>1</v>
      </c>
      <c r="E39" s="3" t="b">
        <f t="shared" si="24"/>
        <v>1</v>
      </c>
      <c r="F39" s="3" t="b">
        <f t="shared" si="24"/>
        <v>1</v>
      </c>
      <c r="G39" s="3" t="b">
        <f t="shared" si="24"/>
        <v>1</v>
      </c>
      <c r="H39" s="3" t="b">
        <f t="shared" si="24"/>
        <v>1</v>
      </c>
      <c r="I39" s="3" t="b">
        <f t="shared" si="24"/>
        <v>1</v>
      </c>
      <c r="J39" s="3" t="b">
        <f t="shared" si="24"/>
        <v>1</v>
      </c>
      <c r="K39" s="3" t="b">
        <f t="shared" si="24"/>
        <v>1</v>
      </c>
      <c r="L39" s="3" t="b">
        <f t="shared" si="24"/>
        <v>1</v>
      </c>
      <c r="M39" s="3" t="b">
        <f t="shared" si="24"/>
        <v>1</v>
      </c>
      <c r="N39" s="3" t="b">
        <f t="shared" si="24"/>
        <v>1</v>
      </c>
      <c r="O39" s="3" t="b">
        <f t="shared" si="24"/>
        <v>1</v>
      </c>
      <c r="P39" s="3" t="b">
        <f t="shared" ref="P39:Q39" si="25">P21=P34</f>
        <v>1</v>
      </c>
      <c r="Q39" s="3" t="b">
        <f t="shared" si="25"/>
        <v>1</v>
      </c>
    </row>
    <row r="40" spans="1:20" x14ac:dyDescent="0.25">
      <c r="B40" s="3" t="b">
        <f>B14+B18+B25+B28=B35</f>
        <v>1</v>
      </c>
      <c r="C40" s="3" t="b">
        <f t="shared" ref="C40:O41" si="26">C14+C18+C25+C28=C35</f>
        <v>1</v>
      </c>
      <c r="D40" s="3" t="b">
        <f t="shared" si="26"/>
        <v>1</v>
      </c>
      <c r="E40" s="3" t="b">
        <f t="shared" si="26"/>
        <v>1</v>
      </c>
      <c r="F40" s="3" t="b">
        <f t="shared" si="26"/>
        <v>1</v>
      </c>
      <c r="G40" s="3" t="b">
        <f t="shared" si="26"/>
        <v>1</v>
      </c>
      <c r="H40" s="3" t="b">
        <f t="shared" si="26"/>
        <v>1</v>
      </c>
      <c r="I40" s="3" t="b">
        <f t="shared" si="26"/>
        <v>1</v>
      </c>
      <c r="J40" s="3" t="b">
        <f t="shared" si="26"/>
        <v>1</v>
      </c>
      <c r="K40" s="3" t="b">
        <f t="shared" si="26"/>
        <v>1</v>
      </c>
      <c r="L40" s="3" t="b">
        <f t="shared" si="26"/>
        <v>1</v>
      </c>
      <c r="M40" s="3" t="b">
        <f t="shared" si="26"/>
        <v>1</v>
      </c>
      <c r="N40" s="3" t="b">
        <f t="shared" si="26"/>
        <v>1</v>
      </c>
      <c r="O40" s="3" t="b">
        <f t="shared" si="26"/>
        <v>1</v>
      </c>
      <c r="P40" s="3" t="b">
        <f t="shared" ref="P40:Q40" si="27">P14+P18+P25+P28=P35</f>
        <v>1</v>
      </c>
      <c r="Q40" s="3" t="b">
        <f t="shared" si="27"/>
        <v>1</v>
      </c>
    </row>
    <row r="41" spans="1:20" x14ac:dyDescent="0.25">
      <c r="B41" s="3" t="b">
        <f>B15+B19+B26+B29=B36</f>
        <v>1</v>
      </c>
      <c r="C41" s="3" t="b">
        <f t="shared" si="26"/>
        <v>1</v>
      </c>
      <c r="D41" s="3" t="b">
        <f t="shared" si="26"/>
        <v>1</v>
      </c>
      <c r="E41" s="3" t="b">
        <f t="shared" si="26"/>
        <v>1</v>
      </c>
      <c r="F41" s="3" t="b">
        <f t="shared" si="26"/>
        <v>1</v>
      </c>
      <c r="G41" s="3" t="b">
        <f t="shared" si="26"/>
        <v>1</v>
      </c>
      <c r="H41" s="3" t="b">
        <f t="shared" si="26"/>
        <v>1</v>
      </c>
      <c r="I41" s="3" t="b">
        <f t="shared" si="26"/>
        <v>1</v>
      </c>
      <c r="J41" s="3" t="b">
        <f t="shared" si="26"/>
        <v>1</v>
      </c>
      <c r="K41" s="3" t="b">
        <f t="shared" si="26"/>
        <v>1</v>
      </c>
      <c r="L41" s="3" t="b">
        <f t="shared" si="26"/>
        <v>1</v>
      </c>
      <c r="M41" s="3" t="b">
        <f t="shared" si="26"/>
        <v>1</v>
      </c>
      <c r="N41" s="3" t="b">
        <f t="shared" si="26"/>
        <v>1</v>
      </c>
      <c r="O41" s="3" t="b">
        <f t="shared" si="26"/>
        <v>1</v>
      </c>
      <c r="P41" s="3" t="b">
        <f t="shared" ref="P41:Q41" si="28">P15+P19+P26+P29=P36</f>
        <v>1</v>
      </c>
      <c r="Q41" s="3" t="b">
        <f t="shared" si="28"/>
        <v>1</v>
      </c>
    </row>
    <row r="42" spans="1:20" x14ac:dyDescent="0.25">
      <c r="B42" s="3" t="b">
        <f>B12=B13+B14+B15</f>
        <v>1</v>
      </c>
      <c r="C42" s="3" t="b">
        <f t="shared" ref="C42:O42" si="29">C12=C13+C14+C15</f>
        <v>1</v>
      </c>
      <c r="D42" s="3" t="b">
        <f t="shared" si="29"/>
        <v>1</v>
      </c>
      <c r="E42" s="3" t="b">
        <f t="shared" si="29"/>
        <v>1</v>
      </c>
      <c r="F42" s="3" t="b">
        <f t="shared" si="29"/>
        <v>1</v>
      </c>
      <c r="G42" s="3" t="b">
        <f t="shared" si="29"/>
        <v>1</v>
      </c>
      <c r="H42" s="3" t="b">
        <f t="shared" si="29"/>
        <v>1</v>
      </c>
      <c r="I42" s="3" t="b">
        <f t="shared" si="29"/>
        <v>1</v>
      </c>
      <c r="J42" s="3" t="b">
        <f t="shared" si="29"/>
        <v>1</v>
      </c>
      <c r="K42" s="3" t="b">
        <f t="shared" si="29"/>
        <v>1</v>
      </c>
      <c r="L42" s="3" t="b">
        <f t="shared" si="29"/>
        <v>1</v>
      </c>
      <c r="M42" s="3" t="b">
        <f t="shared" si="29"/>
        <v>1</v>
      </c>
      <c r="N42" s="3" t="b">
        <f t="shared" si="29"/>
        <v>1</v>
      </c>
      <c r="O42" s="3" t="b">
        <f t="shared" si="29"/>
        <v>1</v>
      </c>
      <c r="P42" s="3" t="b">
        <f t="shared" ref="P42:Q42" si="30">P12=P13+P14+P15</f>
        <v>1</v>
      </c>
      <c r="Q42" s="3" t="b">
        <f t="shared" si="30"/>
        <v>1</v>
      </c>
    </row>
    <row r="43" spans="1:20" x14ac:dyDescent="0.25">
      <c r="B43" s="3" t="b">
        <f>B16=B17+B18+B19</f>
        <v>1</v>
      </c>
      <c r="C43" s="3" t="b">
        <f t="shared" ref="C43:O43" si="31">C16=C17+C18+C19</f>
        <v>1</v>
      </c>
      <c r="D43" s="3" t="b">
        <f>D16=D17+D18+D19</f>
        <v>1</v>
      </c>
      <c r="E43" s="3" t="b">
        <f t="shared" si="31"/>
        <v>1</v>
      </c>
      <c r="F43" s="3" t="b">
        <f t="shared" si="31"/>
        <v>1</v>
      </c>
      <c r="G43" s="3" t="b">
        <f t="shared" si="31"/>
        <v>1</v>
      </c>
      <c r="H43" s="3" t="b">
        <f t="shared" si="31"/>
        <v>1</v>
      </c>
      <c r="I43" s="3" t="b">
        <f t="shared" si="31"/>
        <v>1</v>
      </c>
      <c r="J43" s="3" t="b">
        <f t="shared" si="31"/>
        <v>1</v>
      </c>
      <c r="K43" s="3" t="b">
        <f t="shared" si="31"/>
        <v>1</v>
      </c>
      <c r="L43" s="3" t="b">
        <f t="shared" si="31"/>
        <v>1</v>
      </c>
      <c r="M43" s="3" t="b">
        <f t="shared" si="31"/>
        <v>1</v>
      </c>
      <c r="N43" s="3" t="b">
        <f t="shared" si="31"/>
        <v>1</v>
      </c>
      <c r="O43" s="3" t="b">
        <f t="shared" si="31"/>
        <v>1</v>
      </c>
      <c r="P43" s="3" t="b">
        <f t="shared" ref="P43:Q43" si="32">P16=P17+P18+P19</f>
        <v>1</v>
      </c>
      <c r="Q43" s="3" t="b">
        <f t="shared" si="32"/>
        <v>1</v>
      </c>
    </row>
    <row r="44" spans="1:20" x14ac:dyDescent="0.25">
      <c r="B44" s="3" t="b">
        <f>B20=B21+B22+B23</f>
        <v>1</v>
      </c>
      <c r="C44" s="3" t="b">
        <f t="shared" ref="C44:O44" si="33">C20=C21+C22+C23</f>
        <v>1</v>
      </c>
      <c r="D44" s="3" t="b">
        <f t="shared" si="33"/>
        <v>1</v>
      </c>
      <c r="E44" s="3" t="b">
        <f t="shared" si="33"/>
        <v>1</v>
      </c>
      <c r="F44" s="3" t="b">
        <f t="shared" si="33"/>
        <v>1</v>
      </c>
      <c r="G44" s="3" t="b">
        <f t="shared" si="33"/>
        <v>1</v>
      </c>
      <c r="H44" s="3" t="b">
        <f t="shared" si="33"/>
        <v>1</v>
      </c>
      <c r="I44" s="3" t="b">
        <f t="shared" si="33"/>
        <v>1</v>
      </c>
      <c r="J44" s="3" t="b">
        <f t="shared" si="33"/>
        <v>1</v>
      </c>
      <c r="K44" s="3" t="b">
        <f t="shared" si="33"/>
        <v>1</v>
      </c>
      <c r="L44" s="3" t="b">
        <f t="shared" si="33"/>
        <v>1</v>
      </c>
      <c r="M44" s="3" t="b">
        <f t="shared" si="33"/>
        <v>1</v>
      </c>
      <c r="N44" s="3" t="b">
        <f t="shared" si="33"/>
        <v>1</v>
      </c>
      <c r="O44" s="3" t="b">
        <f t="shared" si="33"/>
        <v>1</v>
      </c>
      <c r="P44" s="3" t="b">
        <f t="shared" ref="P44:Q44" si="34">P20=P21+P22+P23</f>
        <v>1</v>
      </c>
      <c r="Q44" s="3" t="b">
        <f t="shared" si="34"/>
        <v>1</v>
      </c>
    </row>
    <row r="45" spans="1:20" x14ac:dyDescent="0.25">
      <c r="B45" s="3" t="b">
        <f>B24=B25+B26</f>
        <v>1</v>
      </c>
      <c r="C45" s="3" t="b">
        <f t="shared" ref="C45:O45" si="35">C24=C25+C26</f>
        <v>1</v>
      </c>
      <c r="D45" s="3" t="b">
        <f t="shared" si="35"/>
        <v>1</v>
      </c>
      <c r="E45" s="3" t="b">
        <f t="shared" si="35"/>
        <v>1</v>
      </c>
      <c r="F45" s="3" t="b">
        <f t="shared" si="35"/>
        <v>1</v>
      </c>
      <c r="G45" s="3" t="b">
        <f t="shared" si="35"/>
        <v>1</v>
      </c>
      <c r="H45" s="3" t="b">
        <f t="shared" si="35"/>
        <v>1</v>
      </c>
      <c r="I45" s="3" t="b">
        <f t="shared" si="35"/>
        <v>1</v>
      </c>
      <c r="J45" s="3" t="b">
        <f t="shared" si="35"/>
        <v>1</v>
      </c>
      <c r="K45" s="3" t="b">
        <f t="shared" si="35"/>
        <v>1</v>
      </c>
      <c r="L45" s="3" t="b">
        <f t="shared" si="35"/>
        <v>1</v>
      </c>
      <c r="M45" s="3" t="b">
        <f t="shared" si="35"/>
        <v>1</v>
      </c>
      <c r="N45" s="3" t="b">
        <f t="shared" si="35"/>
        <v>1</v>
      </c>
      <c r="O45" s="3" t="b">
        <f t="shared" si="35"/>
        <v>1</v>
      </c>
      <c r="P45" s="3" t="b">
        <f t="shared" ref="P45:Q45" si="36">P24=P25+P26</f>
        <v>1</v>
      </c>
      <c r="Q45" s="3" t="b">
        <f t="shared" si="36"/>
        <v>1</v>
      </c>
    </row>
    <row r="46" spans="1:20" x14ac:dyDescent="0.25">
      <c r="B46" s="3" t="b">
        <f>B27=B28+B29</f>
        <v>1</v>
      </c>
      <c r="C46" s="3" t="b">
        <f t="shared" ref="C46:O46" si="37">C27=C28+C29</f>
        <v>1</v>
      </c>
      <c r="D46" s="3" t="b">
        <f t="shared" si="37"/>
        <v>1</v>
      </c>
      <c r="E46" s="3" t="b">
        <f t="shared" si="37"/>
        <v>1</v>
      </c>
      <c r="F46" s="3" t="b">
        <f t="shared" si="37"/>
        <v>1</v>
      </c>
      <c r="G46" s="3" t="b">
        <f t="shared" si="37"/>
        <v>1</v>
      </c>
      <c r="H46" s="3" t="b">
        <f t="shared" si="37"/>
        <v>1</v>
      </c>
      <c r="I46" s="3" t="b">
        <f t="shared" si="37"/>
        <v>1</v>
      </c>
      <c r="J46" s="3" t="b">
        <f t="shared" si="37"/>
        <v>1</v>
      </c>
      <c r="K46" s="3" t="b">
        <f>K27=K28+K29</f>
        <v>1</v>
      </c>
      <c r="L46" s="3" t="b">
        <f t="shared" si="37"/>
        <v>1</v>
      </c>
      <c r="M46" s="3" t="b">
        <f t="shared" si="37"/>
        <v>1</v>
      </c>
      <c r="N46" s="3" t="b">
        <f t="shared" si="37"/>
        <v>1</v>
      </c>
      <c r="O46" s="3" t="b">
        <f t="shared" si="37"/>
        <v>1</v>
      </c>
      <c r="P46" s="3" t="b">
        <f t="shared" ref="P46:Q46" si="38">P27=P28+P29</f>
        <v>1</v>
      </c>
      <c r="Q46" s="3" t="b">
        <f t="shared" si="38"/>
        <v>1</v>
      </c>
    </row>
    <row r="47" spans="1:20" x14ac:dyDescent="0.25">
      <c r="B47" s="3" t="b">
        <f>B30=+B31+B32</f>
        <v>1</v>
      </c>
      <c r="C47" s="3" t="b">
        <f t="shared" ref="C47:O47" si="39">C30=+C31+C32</f>
        <v>1</v>
      </c>
      <c r="D47" s="3" t="b">
        <f t="shared" si="39"/>
        <v>1</v>
      </c>
      <c r="E47" s="3" t="b">
        <f t="shared" si="39"/>
        <v>1</v>
      </c>
      <c r="F47" s="3" t="b">
        <f t="shared" si="39"/>
        <v>1</v>
      </c>
      <c r="G47" s="3" t="b">
        <f t="shared" si="39"/>
        <v>1</v>
      </c>
      <c r="H47" s="3" t="b">
        <f t="shared" si="39"/>
        <v>1</v>
      </c>
      <c r="I47" s="3" t="b">
        <f t="shared" si="39"/>
        <v>1</v>
      </c>
      <c r="J47" s="3" t="b">
        <f t="shared" si="39"/>
        <v>1</v>
      </c>
      <c r="K47" s="3" t="b">
        <f>K30=+K31+K32</f>
        <v>1</v>
      </c>
      <c r="L47" s="3" t="b">
        <f t="shared" si="39"/>
        <v>1</v>
      </c>
      <c r="M47" s="3" t="b">
        <f t="shared" si="39"/>
        <v>1</v>
      </c>
      <c r="N47" s="3" t="b">
        <f t="shared" si="39"/>
        <v>1</v>
      </c>
      <c r="O47" s="3" t="b">
        <f t="shared" si="39"/>
        <v>1</v>
      </c>
      <c r="P47" s="3" t="b">
        <f t="shared" ref="P47:Q47" si="40">P30=+P31+P32</f>
        <v>1</v>
      </c>
      <c r="Q47" s="3" t="b">
        <f t="shared" si="40"/>
        <v>1</v>
      </c>
    </row>
  </sheetData>
  <customSheetViews>
    <customSheetView guid="{63B2D0D2-80CD-45DF-A322-65C39A12E93E}" scale="85" showPageBreaks="1" fitToPage="1" printArea="1" view="pageBreakPreview" topLeftCell="A19">
      <selection activeCell="B28" sqref="B28"/>
      <pageMargins left="0.70866141732283472" right="0.70866141732283472" top="0.74803149606299213" bottom="0.74803149606299213" header="0.31496062992125984" footer="0.31496062992125984"/>
      <pageSetup paperSize="8" scale="62" orientation="landscape" r:id="rId1"/>
      <headerFooter>
        <oddHeader>&amp;Lwojewództwo kujawsko-pomorskie</oddHeader>
      </headerFooter>
    </customSheetView>
    <customSheetView guid="{8DFF20C2-9100-42E7-B71B-A5D866A53886}" scale="85" showPageBreaks="1" fitToPage="1" printArea="1" view="pageBreakPreview" topLeftCell="A4">
      <selection activeCell="C18" sqref="C18"/>
      <pageMargins left="0.70866141732283472" right="0.70866141732283472" top="0.74803149606299213" bottom="0.74803149606299213" header="0.31496062992125984" footer="0.31496062992125984"/>
      <pageSetup paperSize="8" scale="64" orientation="landscape" r:id="rId2"/>
      <headerFooter>
        <oddHeader>&amp;Lwojewództwo kujawsko-pomorskie</oddHeader>
      </headerFooter>
    </customSheetView>
    <customSheetView guid="{52EA149E-1919-4AEE-997B-A1DCF9091CAD}" scale="85" showPageBreaks="1" fitToPage="1" printArea="1" view="pageBreakPreview" topLeftCell="A4">
      <selection activeCell="C18" sqref="C18"/>
      <pageMargins left="0.70866141732283472" right="0.70866141732283472" top="0.74803149606299213" bottom="0.74803149606299213" header="0.31496062992125984" footer="0.31496062992125984"/>
      <pageSetup paperSize="8" scale="63" orientation="landscape" r:id="rId3"/>
      <headerFooter>
        <oddHeader>&amp;Lwojewództwo kujawsko-pomorskie</oddHeader>
      </headerFooter>
    </customSheetView>
    <customSheetView guid="{6746EC04-5D7E-47D2-B503-97B5E5817983}" scale="85" showPageBreaks="1" fitToPage="1" printArea="1" view="pageBreakPreview" topLeftCell="A4">
      <selection activeCell="C18" sqref="C18"/>
      <pageMargins left="0.70866141732283472" right="0.70866141732283472" top="0.74803149606299213" bottom="0.74803149606299213" header="0.31496062992125984" footer="0.31496062992125984"/>
      <pageSetup paperSize="8" scale="63" orientation="landscape" r:id="rId4"/>
      <headerFooter>
        <oddHeader>&amp;Lwojewództwo kujawsko-pomorskie</oddHeader>
      </headerFooter>
    </customSheetView>
    <customSheetView guid="{E572C057-A333-4F45-A887-53F28B4A59DD}" scale="85" showPageBreaks="1" fitToPage="1" printArea="1" view="pageBreakPreview" topLeftCell="E31">
      <selection activeCell="B25" sqref="B25"/>
      <pageMargins left="0.70866141732283472" right="0.70866141732283472" top="0.74803149606299213" bottom="0.74803149606299213" header="0.31496062992125984" footer="0.31496062992125984"/>
      <pageSetup paperSize="8" scale="44" orientation="landscape" r:id="rId5"/>
      <headerFooter>
        <oddHeader>&amp;Lwojewództwo kujawsko-pomorskie</oddHeader>
      </headerFooter>
    </customSheetView>
  </customSheetViews>
  <mergeCells count="8">
    <mergeCell ref="F2:N6"/>
    <mergeCell ref="F7:N7"/>
    <mergeCell ref="A10:A11"/>
    <mergeCell ref="B10:B11"/>
    <mergeCell ref="C10:C11"/>
    <mergeCell ref="D10:D11"/>
    <mergeCell ref="E10:E11"/>
    <mergeCell ref="F10:Q10"/>
  </mergeCells>
  <pageMargins left="0.70866141732283472" right="0.70866141732283472" top="0.74803149606299213" bottom="0.74803149606299213" header="0.31496062992125984" footer="0.31496062992125984"/>
  <pageSetup paperSize="8" scale="62" orientation="landscape" r:id="rId6"/>
  <headerFooter>
    <oddHeader>&amp;Lwojewództwo kujawsko-pomorskie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8"/>
  <sheetViews>
    <sheetView showGridLines="0" view="pageBreakPreview" zoomScaleNormal="78" zoomScaleSheetLayoutView="100" workbookViewId="0">
      <selection sqref="A1:A2"/>
    </sheetView>
  </sheetViews>
  <sheetFormatPr defaultColWidth="9.140625" defaultRowHeight="12" x14ac:dyDescent="0.2"/>
  <cols>
    <col min="1" max="1" width="5" style="109" customWidth="1"/>
    <col min="2" max="2" width="15.85546875" style="109" bestFit="1" customWidth="1"/>
    <col min="3" max="3" width="15.85546875" style="109" customWidth="1"/>
    <col min="4" max="4" width="14.28515625" style="132" customWidth="1"/>
    <col min="5" max="5" width="10.7109375" style="109" customWidth="1"/>
    <col min="6" max="6" width="55.140625" style="109" customWidth="1"/>
    <col min="7" max="7" width="8.7109375" style="109" customWidth="1"/>
    <col min="8" max="9" width="15.85546875" style="109" customWidth="1"/>
    <col min="10" max="12" width="15.5703125" style="187" customWidth="1"/>
    <col min="13" max="13" width="16.28515625" style="107" customWidth="1"/>
    <col min="14" max="14" width="11.5703125" style="109" customWidth="1"/>
    <col min="15" max="15" width="11.7109375" style="109" customWidth="1"/>
    <col min="16" max="16" width="11.5703125" style="109" customWidth="1"/>
    <col min="17" max="17" width="10.42578125" style="109" customWidth="1"/>
    <col min="18" max="18" width="13.85546875" style="109" customWidth="1"/>
    <col min="19" max="19" width="11.42578125" style="109" customWidth="1"/>
    <col min="20" max="20" width="13.7109375" style="109" customWidth="1"/>
    <col min="21" max="25" width="9.7109375" style="109" customWidth="1"/>
    <col min="26" max="26" width="15.7109375" style="108" customWidth="1"/>
    <col min="27" max="28" width="15.7109375" style="107" customWidth="1"/>
    <col min="29" max="29" width="15.7109375" style="108" customWidth="1"/>
    <col min="30" max="16384" width="9.140625" style="109"/>
  </cols>
  <sheetData>
    <row r="1" spans="1:29" s="157" customFormat="1" ht="25.5" customHeight="1" x14ac:dyDescent="0.2">
      <c r="A1" s="372" t="s">
        <v>4</v>
      </c>
      <c r="B1" s="373" t="s">
        <v>5</v>
      </c>
      <c r="C1" s="374" t="s">
        <v>41</v>
      </c>
      <c r="D1" s="370" t="s">
        <v>6</v>
      </c>
      <c r="E1" s="370" t="s">
        <v>30</v>
      </c>
      <c r="F1" s="370" t="s">
        <v>7</v>
      </c>
      <c r="G1" s="372" t="s">
        <v>24</v>
      </c>
      <c r="H1" s="372" t="s">
        <v>323</v>
      </c>
      <c r="I1" s="372" t="s">
        <v>21</v>
      </c>
      <c r="J1" s="372" t="s">
        <v>8</v>
      </c>
      <c r="K1" s="372" t="s">
        <v>15</v>
      </c>
      <c r="L1" s="370" t="s">
        <v>12</v>
      </c>
      <c r="M1" s="372" t="s">
        <v>10</v>
      </c>
      <c r="N1" s="376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8"/>
      <c r="Z1" s="155"/>
      <c r="AA1" s="155"/>
      <c r="AB1" s="155"/>
      <c r="AC1" s="156"/>
    </row>
    <row r="2" spans="1:29" s="157" customFormat="1" ht="24.75" customHeight="1" x14ac:dyDescent="0.2">
      <c r="A2" s="372"/>
      <c r="B2" s="373"/>
      <c r="C2" s="375"/>
      <c r="D2" s="371"/>
      <c r="E2" s="371"/>
      <c r="F2" s="371"/>
      <c r="G2" s="372"/>
      <c r="H2" s="372"/>
      <c r="I2" s="372"/>
      <c r="J2" s="372"/>
      <c r="K2" s="372"/>
      <c r="L2" s="371"/>
      <c r="M2" s="372"/>
      <c r="N2" s="151">
        <v>2019</v>
      </c>
      <c r="O2" s="151">
        <v>2020</v>
      </c>
      <c r="P2" s="151">
        <v>2021</v>
      </c>
      <c r="Q2" s="151">
        <v>2022</v>
      </c>
      <c r="R2" s="151">
        <v>2023</v>
      </c>
      <c r="S2" s="151">
        <v>2024</v>
      </c>
      <c r="T2" s="151">
        <v>2025</v>
      </c>
      <c r="U2" s="151">
        <v>2026</v>
      </c>
      <c r="V2" s="151">
        <v>2027</v>
      </c>
      <c r="W2" s="151">
        <v>2028</v>
      </c>
      <c r="X2" s="151">
        <v>2029</v>
      </c>
      <c r="Y2" s="151">
        <v>2030</v>
      </c>
      <c r="Z2" s="155" t="s">
        <v>26</v>
      </c>
      <c r="AA2" s="155" t="s">
        <v>27</v>
      </c>
      <c r="AB2" s="155" t="s">
        <v>28</v>
      </c>
      <c r="AC2" s="155" t="s">
        <v>29</v>
      </c>
    </row>
    <row r="3" spans="1:29" ht="36" x14ac:dyDescent="0.2">
      <c r="A3" s="229" t="s">
        <v>43</v>
      </c>
      <c r="B3" s="201" t="s">
        <v>430</v>
      </c>
      <c r="C3" s="195" t="s">
        <v>83</v>
      </c>
      <c r="D3" s="148" t="s">
        <v>152</v>
      </c>
      <c r="E3" s="262" t="s">
        <v>98</v>
      </c>
      <c r="F3" s="94" t="s">
        <v>452</v>
      </c>
      <c r="G3" s="95" t="s">
        <v>93</v>
      </c>
      <c r="H3" s="112">
        <v>0.72599999999999998</v>
      </c>
      <c r="I3" s="95" t="s">
        <v>473</v>
      </c>
      <c r="J3" s="263">
        <v>5889404.9500000002</v>
      </c>
      <c r="K3" s="198">
        <f>ROUNDDOWN(J3*M3,0)</f>
        <v>2944702</v>
      </c>
      <c r="L3" s="196">
        <f>J3-K3</f>
        <v>2944702.95</v>
      </c>
      <c r="M3" s="199">
        <v>0.5</v>
      </c>
      <c r="N3" s="200">
        <v>0</v>
      </c>
      <c r="O3" s="200">
        <v>0</v>
      </c>
      <c r="P3" s="200">
        <v>0</v>
      </c>
      <c r="Q3" s="200">
        <v>0</v>
      </c>
      <c r="R3" s="200">
        <v>0</v>
      </c>
      <c r="S3" s="200">
        <v>0</v>
      </c>
      <c r="T3" s="200">
        <f>K3</f>
        <v>2944702</v>
      </c>
      <c r="U3" s="200">
        <v>0</v>
      </c>
      <c r="V3" s="200">
        <v>0</v>
      </c>
      <c r="W3" s="200">
        <v>0</v>
      </c>
      <c r="X3" s="200">
        <v>0</v>
      </c>
      <c r="Y3" s="200">
        <v>0</v>
      </c>
      <c r="Z3" s="107" t="b">
        <f>K3=SUM(N3:Y3)</f>
        <v>1</v>
      </c>
      <c r="AA3" s="137">
        <f t="shared" ref="AA3:AA23" si="0">ROUND(K3/J3,4)</f>
        <v>0.5</v>
      </c>
      <c r="AB3" s="111" t="b">
        <f t="shared" ref="AB3:AB19" si="1">AA3=M3</f>
        <v>1</v>
      </c>
      <c r="AC3" s="111" t="b">
        <f t="shared" ref="AC3:AC18" si="2">J3=K3+L3</f>
        <v>1</v>
      </c>
    </row>
    <row r="4" spans="1:29" ht="36" x14ac:dyDescent="0.2">
      <c r="A4" s="229" t="s">
        <v>44</v>
      </c>
      <c r="B4" s="205" t="s">
        <v>431</v>
      </c>
      <c r="C4" s="195" t="s">
        <v>83</v>
      </c>
      <c r="D4" s="206" t="s">
        <v>150</v>
      </c>
      <c r="E4" s="262" t="s">
        <v>391</v>
      </c>
      <c r="F4" s="207" t="s">
        <v>453</v>
      </c>
      <c r="G4" s="95" t="s">
        <v>94</v>
      </c>
      <c r="H4" s="208">
        <v>2.036</v>
      </c>
      <c r="I4" s="204" t="s">
        <v>474</v>
      </c>
      <c r="J4" s="263">
        <v>5548804.4699999997</v>
      </c>
      <c r="K4" s="198">
        <f t="shared" ref="K4:K18" si="3">ROUNDDOWN(J4*M4,0)</f>
        <v>2774402</v>
      </c>
      <c r="L4" s="196">
        <f t="shared" ref="L4:L19" si="4">J4-K4</f>
        <v>2774402.4699999997</v>
      </c>
      <c r="M4" s="199">
        <v>0.5</v>
      </c>
      <c r="N4" s="200">
        <v>0</v>
      </c>
      <c r="O4" s="200">
        <v>0</v>
      </c>
      <c r="P4" s="200">
        <v>0</v>
      </c>
      <c r="Q4" s="200">
        <v>0</v>
      </c>
      <c r="R4" s="200">
        <v>0</v>
      </c>
      <c r="S4" s="200">
        <v>0</v>
      </c>
      <c r="T4" s="200">
        <f t="shared" ref="T4:T19" si="5">K4</f>
        <v>2774402</v>
      </c>
      <c r="U4" s="200">
        <v>0</v>
      </c>
      <c r="V4" s="200">
        <v>0</v>
      </c>
      <c r="W4" s="200">
        <v>0</v>
      </c>
      <c r="X4" s="200">
        <v>0</v>
      </c>
      <c r="Y4" s="200">
        <v>0</v>
      </c>
      <c r="Z4" s="107" t="b">
        <f t="shared" ref="Z4:Z23" si="6">K4=SUM(N4:Y4)</f>
        <v>1</v>
      </c>
      <c r="AA4" s="137">
        <f t="shared" si="0"/>
        <v>0.5</v>
      </c>
      <c r="AB4" s="111" t="b">
        <f t="shared" si="1"/>
        <v>1</v>
      </c>
      <c r="AC4" s="111" t="b">
        <f t="shared" si="2"/>
        <v>1</v>
      </c>
    </row>
    <row r="5" spans="1:29" ht="36" x14ac:dyDescent="0.2">
      <c r="A5" s="229" t="s">
        <v>45</v>
      </c>
      <c r="B5" s="147" t="s">
        <v>432</v>
      </c>
      <c r="C5" s="195" t="s">
        <v>83</v>
      </c>
      <c r="D5" s="204" t="s">
        <v>165</v>
      </c>
      <c r="E5" s="262" t="s">
        <v>108</v>
      </c>
      <c r="F5" s="94" t="s">
        <v>454</v>
      </c>
      <c r="G5" s="95" t="s">
        <v>93</v>
      </c>
      <c r="H5" s="112">
        <v>1.69</v>
      </c>
      <c r="I5" s="95" t="s">
        <v>475</v>
      </c>
      <c r="J5" s="263">
        <v>5974939.5599999996</v>
      </c>
      <c r="K5" s="198">
        <f t="shared" si="3"/>
        <v>2987469</v>
      </c>
      <c r="L5" s="196">
        <f t="shared" si="4"/>
        <v>2987470.5599999996</v>
      </c>
      <c r="M5" s="199">
        <v>0.5</v>
      </c>
      <c r="N5" s="200">
        <v>0</v>
      </c>
      <c r="O5" s="200">
        <v>0</v>
      </c>
      <c r="P5" s="200">
        <v>0</v>
      </c>
      <c r="Q5" s="200">
        <v>0</v>
      </c>
      <c r="R5" s="200">
        <v>0</v>
      </c>
      <c r="S5" s="200">
        <v>0</v>
      </c>
      <c r="T5" s="200">
        <f t="shared" si="5"/>
        <v>2987469</v>
      </c>
      <c r="U5" s="200">
        <v>0</v>
      </c>
      <c r="V5" s="200">
        <v>0</v>
      </c>
      <c r="W5" s="200">
        <v>0</v>
      </c>
      <c r="X5" s="200">
        <v>0</v>
      </c>
      <c r="Y5" s="200">
        <v>0</v>
      </c>
      <c r="Z5" s="107" t="b">
        <f t="shared" si="6"/>
        <v>1</v>
      </c>
      <c r="AA5" s="137">
        <f t="shared" si="0"/>
        <v>0.5</v>
      </c>
      <c r="AB5" s="111" t="b">
        <f t="shared" si="1"/>
        <v>1</v>
      </c>
      <c r="AC5" s="111" t="b">
        <f t="shared" si="2"/>
        <v>1</v>
      </c>
    </row>
    <row r="6" spans="1:29" ht="24" x14ac:dyDescent="0.2">
      <c r="A6" s="229" t="s">
        <v>46</v>
      </c>
      <c r="B6" s="147" t="s">
        <v>433</v>
      </c>
      <c r="C6" s="195" t="s">
        <v>83</v>
      </c>
      <c r="D6" s="204" t="s">
        <v>155</v>
      </c>
      <c r="E6" s="262" t="s">
        <v>97</v>
      </c>
      <c r="F6" s="94" t="s">
        <v>455</v>
      </c>
      <c r="G6" s="95" t="s">
        <v>94</v>
      </c>
      <c r="H6" s="112">
        <v>0.95899999999999996</v>
      </c>
      <c r="I6" s="95" t="s">
        <v>476</v>
      </c>
      <c r="J6" s="263">
        <v>4352053.6100000003</v>
      </c>
      <c r="K6" s="198">
        <f t="shared" si="3"/>
        <v>2176026</v>
      </c>
      <c r="L6" s="196">
        <f t="shared" si="4"/>
        <v>2176027.6100000003</v>
      </c>
      <c r="M6" s="199">
        <v>0.5</v>
      </c>
      <c r="N6" s="200">
        <v>0</v>
      </c>
      <c r="O6" s="200">
        <v>0</v>
      </c>
      <c r="P6" s="200">
        <v>0</v>
      </c>
      <c r="Q6" s="200">
        <v>0</v>
      </c>
      <c r="R6" s="200">
        <v>0</v>
      </c>
      <c r="S6" s="200">
        <v>0</v>
      </c>
      <c r="T6" s="200">
        <f t="shared" si="5"/>
        <v>2176026</v>
      </c>
      <c r="U6" s="200">
        <v>0</v>
      </c>
      <c r="V6" s="200">
        <v>0</v>
      </c>
      <c r="W6" s="200">
        <v>0</v>
      </c>
      <c r="X6" s="200">
        <v>0</v>
      </c>
      <c r="Y6" s="200">
        <v>0</v>
      </c>
      <c r="Z6" s="107" t="b">
        <f t="shared" si="6"/>
        <v>1</v>
      </c>
      <c r="AA6" s="137">
        <f t="shared" si="0"/>
        <v>0.5</v>
      </c>
      <c r="AB6" s="111" t="b">
        <f t="shared" si="1"/>
        <v>1</v>
      </c>
      <c r="AC6" s="111" t="b">
        <f t="shared" si="2"/>
        <v>1</v>
      </c>
    </row>
    <row r="7" spans="1:29" ht="24" x14ac:dyDescent="0.2">
      <c r="A7" s="229" t="s">
        <v>47</v>
      </c>
      <c r="B7" s="147" t="s">
        <v>434</v>
      </c>
      <c r="C7" s="195" t="s">
        <v>83</v>
      </c>
      <c r="D7" s="204" t="s">
        <v>153</v>
      </c>
      <c r="E7" s="262" t="s">
        <v>112</v>
      </c>
      <c r="F7" s="94" t="s">
        <v>456</v>
      </c>
      <c r="G7" s="95" t="s">
        <v>94</v>
      </c>
      <c r="H7" s="112">
        <v>3.97</v>
      </c>
      <c r="I7" s="95" t="s">
        <v>477</v>
      </c>
      <c r="J7" s="263">
        <v>5769685.9800000004</v>
      </c>
      <c r="K7" s="198">
        <f t="shared" si="3"/>
        <v>2884842</v>
      </c>
      <c r="L7" s="196">
        <f t="shared" si="4"/>
        <v>2884843.9800000004</v>
      </c>
      <c r="M7" s="199">
        <v>0.5</v>
      </c>
      <c r="N7" s="200">
        <v>0</v>
      </c>
      <c r="O7" s="200">
        <v>0</v>
      </c>
      <c r="P7" s="200">
        <v>0</v>
      </c>
      <c r="Q7" s="200">
        <v>0</v>
      </c>
      <c r="R7" s="200">
        <v>0</v>
      </c>
      <c r="S7" s="200">
        <v>0</v>
      </c>
      <c r="T7" s="200">
        <f t="shared" si="5"/>
        <v>2884842</v>
      </c>
      <c r="U7" s="200">
        <v>0</v>
      </c>
      <c r="V7" s="200">
        <v>0</v>
      </c>
      <c r="W7" s="200">
        <v>0</v>
      </c>
      <c r="X7" s="200">
        <v>0</v>
      </c>
      <c r="Y7" s="200">
        <v>0</v>
      </c>
      <c r="Z7" s="107" t="b">
        <f t="shared" si="6"/>
        <v>1</v>
      </c>
      <c r="AA7" s="137">
        <f t="shared" si="0"/>
        <v>0.5</v>
      </c>
      <c r="AB7" s="111" t="b">
        <f t="shared" si="1"/>
        <v>1</v>
      </c>
      <c r="AC7" s="111" t="b">
        <f t="shared" si="2"/>
        <v>1</v>
      </c>
    </row>
    <row r="8" spans="1:29" ht="36" x14ac:dyDescent="0.2">
      <c r="A8" s="229" t="s">
        <v>48</v>
      </c>
      <c r="B8" s="147" t="s">
        <v>435</v>
      </c>
      <c r="C8" s="195" t="s">
        <v>83</v>
      </c>
      <c r="D8" s="204" t="s">
        <v>151</v>
      </c>
      <c r="E8" s="262" t="s">
        <v>110</v>
      </c>
      <c r="F8" s="94" t="s">
        <v>457</v>
      </c>
      <c r="G8" s="95" t="s">
        <v>93</v>
      </c>
      <c r="H8" s="112">
        <v>1.4570000000000001</v>
      </c>
      <c r="I8" s="95" t="s">
        <v>475</v>
      </c>
      <c r="J8" s="263">
        <v>5971602.0899999999</v>
      </c>
      <c r="K8" s="198">
        <f t="shared" si="3"/>
        <v>2985801</v>
      </c>
      <c r="L8" s="196">
        <f t="shared" si="4"/>
        <v>2985801.09</v>
      </c>
      <c r="M8" s="199">
        <v>0.5</v>
      </c>
      <c r="N8" s="200">
        <v>0</v>
      </c>
      <c r="O8" s="200">
        <v>0</v>
      </c>
      <c r="P8" s="200">
        <v>0</v>
      </c>
      <c r="Q8" s="200">
        <v>0</v>
      </c>
      <c r="R8" s="200">
        <v>0</v>
      </c>
      <c r="S8" s="200">
        <v>0</v>
      </c>
      <c r="T8" s="200">
        <f t="shared" si="5"/>
        <v>2985801</v>
      </c>
      <c r="U8" s="200">
        <v>0</v>
      </c>
      <c r="V8" s="200">
        <v>0</v>
      </c>
      <c r="W8" s="200">
        <v>0</v>
      </c>
      <c r="X8" s="200">
        <v>0</v>
      </c>
      <c r="Y8" s="200">
        <v>0</v>
      </c>
      <c r="Z8" s="107" t="b">
        <f t="shared" si="6"/>
        <v>1</v>
      </c>
      <c r="AA8" s="137">
        <f t="shared" si="0"/>
        <v>0.5</v>
      </c>
      <c r="AB8" s="111" t="b">
        <f t="shared" si="1"/>
        <v>1</v>
      </c>
      <c r="AC8" s="111" t="b">
        <f t="shared" si="2"/>
        <v>1</v>
      </c>
    </row>
    <row r="9" spans="1:29" ht="36" x14ac:dyDescent="0.2">
      <c r="A9" s="229" t="s">
        <v>49</v>
      </c>
      <c r="B9" s="147" t="s">
        <v>436</v>
      </c>
      <c r="C9" s="195" t="s">
        <v>83</v>
      </c>
      <c r="D9" s="204" t="s">
        <v>161</v>
      </c>
      <c r="E9" s="262" t="s">
        <v>106</v>
      </c>
      <c r="F9" s="94" t="s">
        <v>870</v>
      </c>
      <c r="G9" s="95" t="s">
        <v>94</v>
      </c>
      <c r="H9" s="112">
        <v>2.2250000000000001</v>
      </c>
      <c r="I9" s="95" t="s">
        <v>478</v>
      </c>
      <c r="J9" s="263">
        <v>5997954.8799999999</v>
      </c>
      <c r="K9" s="198">
        <f t="shared" si="3"/>
        <v>2998977</v>
      </c>
      <c r="L9" s="196">
        <f t="shared" si="4"/>
        <v>2998977.88</v>
      </c>
      <c r="M9" s="199">
        <v>0.5</v>
      </c>
      <c r="N9" s="200">
        <v>0</v>
      </c>
      <c r="O9" s="200">
        <v>0</v>
      </c>
      <c r="P9" s="200">
        <v>0</v>
      </c>
      <c r="Q9" s="200">
        <v>0</v>
      </c>
      <c r="R9" s="200">
        <v>0</v>
      </c>
      <c r="S9" s="200">
        <v>0</v>
      </c>
      <c r="T9" s="200">
        <f t="shared" si="5"/>
        <v>2998977</v>
      </c>
      <c r="U9" s="200">
        <v>0</v>
      </c>
      <c r="V9" s="200">
        <v>0</v>
      </c>
      <c r="W9" s="200">
        <v>0</v>
      </c>
      <c r="X9" s="200">
        <v>0</v>
      </c>
      <c r="Y9" s="200">
        <v>0</v>
      </c>
      <c r="Z9" s="107" t="b">
        <f t="shared" si="6"/>
        <v>1</v>
      </c>
      <c r="AA9" s="137">
        <f t="shared" si="0"/>
        <v>0.5</v>
      </c>
      <c r="AB9" s="111" t="b">
        <f t="shared" si="1"/>
        <v>1</v>
      </c>
      <c r="AC9" s="111" t="b">
        <f t="shared" si="2"/>
        <v>1</v>
      </c>
    </row>
    <row r="10" spans="1:29" ht="24" x14ac:dyDescent="0.2">
      <c r="A10" s="229" t="s">
        <v>50</v>
      </c>
      <c r="B10" s="147" t="s">
        <v>437</v>
      </c>
      <c r="C10" s="195" t="s">
        <v>83</v>
      </c>
      <c r="D10" s="204" t="s">
        <v>168</v>
      </c>
      <c r="E10" s="262" t="s">
        <v>100</v>
      </c>
      <c r="F10" s="94" t="s">
        <v>458</v>
      </c>
      <c r="G10" s="95" t="s">
        <v>94</v>
      </c>
      <c r="H10" s="112">
        <v>0.80200000000000005</v>
      </c>
      <c r="I10" s="95" t="s">
        <v>479</v>
      </c>
      <c r="J10" s="263">
        <v>3799372.63</v>
      </c>
      <c r="K10" s="198">
        <f t="shared" si="3"/>
        <v>1899686</v>
      </c>
      <c r="L10" s="196">
        <f t="shared" si="4"/>
        <v>1899686.63</v>
      </c>
      <c r="M10" s="199">
        <v>0.5</v>
      </c>
      <c r="N10" s="200">
        <v>0</v>
      </c>
      <c r="O10" s="200">
        <v>0</v>
      </c>
      <c r="P10" s="200">
        <v>0</v>
      </c>
      <c r="Q10" s="200">
        <v>0</v>
      </c>
      <c r="R10" s="200">
        <v>0</v>
      </c>
      <c r="S10" s="200">
        <v>0</v>
      </c>
      <c r="T10" s="200">
        <f t="shared" si="5"/>
        <v>1899686</v>
      </c>
      <c r="U10" s="200">
        <v>0</v>
      </c>
      <c r="V10" s="200">
        <v>0</v>
      </c>
      <c r="W10" s="200">
        <v>0</v>
      </c>
      <c r="X10" s="200">
        <v>0</v>
      </c>
      <c r="Y10" s="200">
        <v>0</v>
      </c>
      <c r="Z10" s="107" t="b">
        <f t="shared" si="6"/>
        <v>1</v>
      </c>
      <c r="AA10" s="137">
        <f t="shared" si="0"/>
        <v>0.5</v>
      </c>
      <c r="AB10" s="111" t="b">
        <f t="shared" si="1"/>
        <v>1</v>
      </c>
      <c r="AC10" s="111" t="b">
        <f t="shared" si="2"/>
        <v>1</v>
      </c>
    </row>
    <row r="11" spans="1:29" ht="24" x14ac:dyDescent="0.2">
      <c r="A11" s="229" t="s">
        <v>51</v>
      </c>
      <c r="B11" s="147" t="s">
        <v>438</v>
      </c>
      <c r="C11" s="195" t="s">
        <v>83</v>
      </c>
      <c r="D11" s="204" t="s">
        <v>164</v>
      </c>
      <c r="E11" s="262" t="s">
        <v>104</v>
      </c>
      <c r="F11" s="94" t="s">
        <v>459</v>
      </c>
      <c r="G11" s="95" t="s">
        <v>94</v>
      </c>
      <c r="H11" s="112">
        <v>3.95</v>
      </c>
      <c r="I11" s="95" t="s">
        <v>480</v>
      </c>
      <c r="J11" s="263">
        <v>5995607.7599999998</v>
      </c>
      <c r="K11" s="198">
        <f t="shared" si="3"/>
        <v>2997803</v>
      </c>
      <c r="L11" s="196">
        <f t="shared" si="4"/>
        <v>2997804.76</v>
      </c>
      <c r="M11" s="199">
        <v>0.5</v>
      </c>
      <c r="N11" s="200">
        <v>0</v>
      </c>
      <c r="O11" s="200">
        <v>0</v>
      </c>
      <c r="P11" s="200">
        <v>0</v>
      </c>
      <c r="Q11" s="200">
        <v>0</v>
      </c>
      <c r="R11" s="200">
        <v>0</v>
      </c>
      <c r="S11" s="200">
        <v>0</v>
      </c>
      <c r="T11" s="200">
        <f t="shared" si="5"/>
        <v>2997803</v>
      </c>
      <c r="U11" s="200">
        <v>0</v>
      </c>
      <c r="V11" s="200">
        <v>0</v>
      </c>
      <c r="W11" s="200">
        <v>0</v>
      </c>
      <c r="X11" s="200">
        <v>0</v>
      </c>
      <c r="Y11" s="200">
        <v>0</v>
      </c>
      <c r="Z11" s="107" t="b">
        <f t="shared" si="6"/>
        <v>1</v>
      </c>
      <c r="AA11" s="137">
        <f t="shared" si="0"/>
        <v>0.5</v>
      </c>
      <c r="AB11" s="111" t="b">
        <f t="shared" si="1"/>
        <v>1</v>
      </c>
      <c r="AC11" s="111" t="b">
        <f t="shared" si="2"/>
        <v>1</v>
      </c>
    </row>
    <row r="12" spans="1:29" ht="24" x14ac:dyDescent="0.2">
      <c r="A12" s="229" t="s">
        <v>52</v>
      </c>
      <c r="B12" s="147" t="s">
        <v>439</v>
      </c>
      <c r="C12" s="195" t="s">
        <v>83</v>
      </c>
      <c r="D12" s="204" t="s">
        <v>158</v>
      </c>
      <c r="E12" s="262" t="s">
        <v>102</v>
      </c>
      <c r="F12" s="94" t="s">
        <v>460</v>
      </c>
      <c r="G12" s="95" t="s">
        <v>95</v>
      </c>
      <c r="H12" s="112">
        <v>18.794</v>
      </c>
      <c r="I12" s="95" t="s">
        <v>477</v>
      </c>
      <c r="J12" s="263">
        <v>5928937.8899999997</v>
      </c>
      <c r="K12" s="198">
        <f t="shared" si="3"/>
        <v>2964468</v>
      </c>
      <c r="L12" s="196">
        <f t="shared" si="4"/>
        <v>2964469.8899999997</v>
      </c>
      <c r="M12" s="199">
        <v>0.5</v>
      </c>
      <c r="N12" s="200">
        <v>0</v>
      </c>
      <c r="O12" s="200">
        <v>0</v>
      </c>
      <c r="P12" s="200">
        <v>0</v>
      </c>
      <c r="Q12" s="200">
        <v>0</v>
      </c>
      <c r="R12" s="200">
        <v>0</v>
      </c>
      <c r="S12" s="200">
        <v>0</v>
      </c>
      <c r="T12" s="200">
        <f t="shared" si="5"/>
        <v>2964468</v>
      </c>
      <c r="U12" s="200">
        <v>0</v>
      </c>
      <c r="V12" s="200">
        <v>0</v>
      </c>
      <c r="W12" s="200">
        <v>0</v>
      </c>
      <c r="X12" s="200">
        <v>0</v>
      </c>
      <c r="Y12" s="200">
        <v>0</v>
      </c>
      <c r="Z12" s="107" t="b">
        <f t="shared" si="6"/>
        <v>1</v>
      </c>
      <c r="AA12" s="137">
        <f t="shared" si="0"/>
        <v>0.5</v>
      </c>
      <c r="AB12" s="111" t="b">
        <f t="shared" si="1"/>
        <v>1</v>
      </c>
      <c r="AC12" s="111" t="b">
        <f t="shared" si="2"/>
        <v>1</v>
      </c>
    </row>
    <row r="13" spans="1:29" x14ac:dyDescent="0.2">
      <c r="A13" s="229" t="s">
        <v>53</v>
      </c>
      <c r="B13" s="147" t="s">
        <v>440</v>
      </c>
      <c r="C13" s="195" t="s">
        <v>83</v>
      </c>
      <c r="D13" s="204" t="s">
        <v>163</v>
      </c>
      <c r="E13" s="262" t="s">
        <v>111</v>
      </c>
      <c r="F13" s="94" t="s">
        <v>461</v>
      </c>
      <c r="G13" s="95" t="s">
        <v>94</v>
      </c>
      <c r="H13" s="112">
        <v>2.0630000000000002</v>
      </c>
      <c r="I13" s="95" t="s">
        <v>481</v>
      </c>
      <c r="J13" s="263">
        <v>3969786.48</v>
      </c>
      <c r="K13" s="198">
        <f t="shared" si="3"/>
        <v>1984893</v>
      </c>
      <c r="L13" s="196">
        <f t="shared" si="4"/>
        <v>1984893.48</v>
      </c>
      <c r="M13" s="199">
        <v>0.5</v>
      </c>
      <c r="N13" s="200">
        <v>0</v>
      </c>
      <c r="O13" s="200">
        <v>0</v>
      </c>
      <c r="P13" s="200">
        <v>0</v>
      </c>
      <c r="Q13" s="200">
        <v>0</v>
      </c>
      <c r="R13" s="200">
        <v>0</v>
      </c>
      <c r="S13" s="200">
        <v>0</v>
      </c>
      <c r="T13" s="200">
        <f t="shared" si="5"/>
        <v>1984893</v>
      </c>
      <c r="U13" s="200">
        <v>0</v>
      </c>
      <c r="V13" s="200">
        <v>0</v>
      </c>
      <c r="W13" s="200">
        <v>0</v>
      </c>
      <c r="X13" s="200">
        <v>0</v>
      </c>
      <c r="Y13" s="200">
        <v>0</v>
      </c>
      <c r="Z13" s="107" t="b">
        <f t="shared" si="6"/>
        <v>1</v>
      </c>
      <c r="AA13" s="137">
        <f t="shared" si="0"/>
        <v>0.5</v>
      </c>
      <c r="AB13" s="111" t="b">
        <f t="shared" si="1"/>
        <v>1</v>
      </c>
      <c r="AC13" s="111" t="b">
        <f t="shared" si="2"/>
        <v>1</v>
      </c>
    </row>
    <row r="14" spans="1:29" ht="24" x14ac:dyDescent="0.2">
      <c r="A14" s="229" t="s">
        <v>54</v>
      </c>
      <c r="B14" s="147" t="s">
        <v>441</v>
      </c>
      <c r="C14" s="195" t="s">
        <v>83</v>
      </c>
      <c r="D14" s="204" t="s">
        <v>159</v>
      </c>
      <c r="E14" s="262" t="s">
        <v>99</v>
      </c>
      <c r="F14" s="94" t="s">
        <v>462</v>
      </c>
      <c r="G14" s="95" t="s">
        <v>94</v>
      </c>
      <c r="H14" s="112">
        <v>2.6459999999999999</v>
      </c>
      <c r="I14" s="95" t="s">
        <v>475</v>
      </c>
      <c r="J14" s="263">
        <v>5969721.2999999998</v>
      </c>
      <c r="K14" s="198">
        <f t="shared" si="3"/>
        <v>2984860</v>
      </c>
      <c r="L14" s="196">
        <f t="shared" si="4"/>
        <v>2984861.3</v>
      </c>
      <c r="M14" s="199">
        <v>0.5</v>
      </c>
      <c r="N14" s="200">
        <v>0</v>
      </c>
      <c r="O14" s="200">
        <v>0</v>
      </c>
      <c r="P14" s="200">
        <v>0</v>
      </c>
      <c r="Q14" s="200">
        <v>0</v>
      </c>
      <c r="R14" s="200">
        <v>0</v>
      </c>
      <c r="S14" s="200">
        <v>0</v>
      </c>
      <c r="T14" s="200">
        <f t="shared" si="5"/>
        <v>2984860</v>
      </c>
      <c r="U14" s="200">
        <v>0</v>
      </c>
      <c r="V14" s="200">
        <v>0</v>
      </c>
      <c r="W14" s="200">
        <v>0</v>
      </c>
      <c r="X14" s="200">
        <v>0</v>
      </c>
      <c r="Y14" s="200">
        <v>0</v>
      </c>
      <c r="Z14" s="107" t="b">
        <f t="shared" si="6"/>
        <v>1</v>
      </c>
      <c r="AA14" s="137">
        <f t="shared" si="0"/>
        <v>0.5</v>
      </c>
      <c r="AB14" s="111" t="b">
        <f t="shared" si="1"/>
        <v>1</v>
      </c>
      <c r="AC14" s="111" t="b">
        <f t="shared" si="2"/>
        <v>1</v>
      </c>
    </row>
    <row r="15" spans="1:29" ht="36" x14ac:dyDescent="0.2">
      <c r="A15" s="229" t="s">
        <v>55</v>
      </c>
      <c r="B15" s="147" t="s">
        <v>442</v>
      </c>
      <c r="C15" s="195" t="s">
        <v>83</v>
      </c>
      <c r="D15" s="204" t="s">
        <v>157</v>
      </c>
      <c r="E15" s="262" t="s">
        <v>393</v>
      </c>
      <c r="F15" s="94" t="s">
        <v>463</v>
      </c>
      <c r="G15" s="95" t="s">
        <v>95</v>
      </c>
      <c r="H15" s="112">
        <v>2.2480000000000002</v>
      </c>
      <c r="I15" s="95" t="s">
        <v>482</v>
      </c>
      <c r="J15" s="263">
        <v>996430.5</v>
      </c>
      <c r="K15" s="198">
        <f t="shared" si="3"/>
        <v>498215</v>
      </c>
      <c r="L15" s="196">
        <f t="shared" si="4"/>
        <v>498215.5</v>
      </c>
      <c r="M15" s="199">
        <v>0.5</v>
      </c>
      <c r="N15" s="200">
        <v>0</v>
      </c>
      <c r="O15" s="200">
        <v>0</v>
      </c>
      <c r="P15" s="200">
        <v>0</v>
      </c>
      <c r="Q15" s="200">
        <v>0</v>
      </c>
      <c r="R15" s="200">
        <v>0</v>
      </c>
      <c r="S15" s="200">
        <v>0</v>
      </c>
      <c r="T15" s="200">
        <f t="shared" si="5"/>
        <v>498215</v>
      </c>
      <c r="U15" s="200">
        <v>0</v>
      </c>
      <c r="V15" s="200">
        <v>0</v>
      </c>
      <c r="W15" s="200">
        <v>0</v>
      </c>
      <c r="X15" s="200">
        <v>0</v>
      </c>
      <c r="Y15" s="200">
        <v>0</v>
      </c>
      <c r="Z15" s="107" t="b">
        <f t="shared" si="6"/>
        <v>1</v>
      </c>
      <c r="AA15" s="137">
        <f t="shared" si="0"/>
        <v>0.5</v>
      </c>
      <c r="AB15" s="111" t="b">
        <f t="shared" si="1"/>
        <v>1</v>
      </c>
      <c r="AC15" s="111" t="b">
        <f t="shared" si="2"/>
        <v>1</v>
      </c>
    </row>
    <row r="16" spans="1:29" ht="24" x14ac:dyDescent="0.2">
      <c r="A16" s="229" t="s">
        <v>56</v>
      </c>
      <c r="B16" s="147" t="s">
        <v>443</v>
      </c>
      <c r="C16" s="195" t="s">
        <v>83</v>
      </c>
      <c r="D16" s="204" t="s">
        <v>154</v>
      </c>
      <c r="E16" s="262" t="s">
        <v>392</v>
      </c>
      <c r="F16" s="94" t="s">
        <v>464</v>
      </c>
      <c r="G16" s="95" t="s">
        <v>95</v>
      </c>
      <c r="H16" s="112">
        <v>4.077</v>
      </c>
      <c r="I16" s="95" t="s">
        <v>476</v>
      </c>
      <c r="J16" s="263">
        <v>5404716.8200000003</v>
      </c>
      <c r="K16" s="198">
        <f t="shared" si="3"/>
        <v>2702358</v>
      </c>
      <c r="L16" s="196">
        <f t="shared" si="4"/>
        <v>2702358.8200000003</v>
      </c>
      <c r="M16" s="199">
        <v>0.5</v>
      </c>
      <c r="N16" s="200">
        <v>0</v>
      </c>
      <c r="O16" s="200">
        <v>0</v>
      </c>
      <c r="P16" s="200">
        <v>0</v>
      </c>
      <c r="Q16" s="200">
        <v>0</v>
      </c>
      <c r="R16" s="200">
        <v>0</v>
      </c>
      <c r="S16" s="200">
        <v>0</v>
      </c>
      <c r="T16" s="200">
        <f t="shared" si="5"/>
        <v>2702358</v>
      </c>
      <c r="U16" s="200">
        <v>0</v>
      </c>
      <c r="V16" s="200">
        <v>0</v>
      </c>
      <c r="W16" s="200">
        <v>0</v>
      </c>
      <c r="X16" s="200">
        <v>0</v>
      </c>
      <c r="Y16" s="200">
        <v>0</v>
      </c>
      <c r="Z16" s="107" t="b">
        <f t="shared" si="6"/>
        <v>1</v>
      </c>
      <c r="AA16" s="137">
        <f t="shared" si="0"/>
        <v>0.5</v>
      </c>
      <c r="AB16" s="111" t="b">
        <f t="shared" si="1"/>
        <v>1</v>
      </c>
      <c r="AC16" s="111" t="b">
        <f t="shared" si="2"/>
        <v>1</v>
      </c>
    </row>
    <row r="17" spans="1:29" ht="24" x14ac:dyDescent="0.2">
      <c r="A17" s="229" t="s">
        <v>57</v>
      </c>
      <c r="B17" s="147" t="s">
        <v>444</v>
      </c>
      <c r="C17" s="195" t="s">
        <v>83</v>
      </c>
      <c r="D17" s="204" t="s">
        <v>167</v>
      </c>
      <c r="E17" s="262" t="s">
        <v>107</v>
      </c>
      <c r="F17" s="94" t="s">
        <v>465</v>
      </c>
      <c r="G17" s="95" t="s">
        <v>93</v>
      </c>
      <c r="H17" s="112">
        <v>3.1709999999999998</v>
      </c>
      <c r="I17" s="95" t="s">
        <v>480</v>
      </c>
      <c r="J17" s="263">
        <v>5960000</v>
      </c>
      <c r="K17" s="198">
        <f t="shared" si="3"/>
        <v>2980000</v>
      </c>
      <c r="L17" s="196">
        <f t="shared" si="4"/>
        <v>2980000</v>
      </c>
      <c r="M17" s="199">
        <v>0.5</v>
      </c>
      <c r="N17" s="200">
        <v>0</v>
      </c>
      <c r="O17" s="200">
        <v>0</v>
      </c>
      <c r="P17" s="200">
        <v>0</v>
      </c>
      <c r="Q17" s="200">
        <v>0</v>
      </c>
      <c r="R17" s="200">
        <v>0</v>
      </c>
      <c r="S17" s="200">
        <v>0</v>
      </c>
      <c r="T17" s="200">
        <f t="shared" si="5"/>
        <v>2980000</v>
      </c>
      <c r="U17" s="200">
        <v>0</v>
      </c>
      <c r="V17" s="200">
        <v>0</v>
      </c>
      <c r="W17" s="200">
        <v>0</v>
      </c>
      <c r="X17" s="200">
        <v>0</v>
      </c>
      <c r="Y17" s="200">
        <v>0</v>
      </c>
      <c r="Z17" s="107" t="b">
        <f t="shared" si="6"/>
        <v>1</v>
      </c>
      <c r="AA17" s="137">
        <f t="shared" si="0"/>
        <v>0.5</v>
      </c>
      <c r="AB17" s="111" t="b">
        <f t="shared" si="1"/>
        <v>1</v>
      </c>
      <c r="AC17" s="111" t="b">
        <f t="shared" si="2"/>
        <v>1</v>
      </c>
    </row>
    <row r="18" spans="1:29" ht="48" x14ac:dyDescent="0.2">
      <c r="A18" s="229" t="s">
        <v>58</v>
      </c>
      <c r="B18" s="147" t="s">
        <v>445</v>
      </c>
      <c r="C18" s="195" t="s">
        <v>83</v>
      </c>
      <c r="D18" s="204" t="s">
        <v>160</v>
      </c>
      <c r="E18" s="262" t="s">
        <v>109</v>
      </c>
      <c r="F18" s="94" t="s">
        <v>466</v>
      </c>
      <c r="G18" s="95" t="s">
        <v>94</v>
      </c>
      <c r="H18" s="112">
        <v>1.998</v>
      </c>
      <c r="I18" s="95" t="s">
        <v>475</v>
      </c>
      <c r="J18" s="263">
        <v>1756268.81</v>
      </c>
      <c r="K18" s="198">
        <f t="shared" si="3"/>
        <v>878134</v>
      </c>
      <c r="L18" s="196">
        <f t="shared" si="4"/>
        <v>878134.81</v>
      </c>
      <c r="M18" s="199">
        <v>0.5</v>
      </c>
      <c r="N18" s="200">
        <v>0</v>
      </c>
      <c r="O18" s="200">
        <v>0</v>
      </c>
      <c r="P18" s="200">
        <v>0</v>
      </c>
      <c r="Q18" s="200">
        <v>0</v>
      </c>
      <c r="R18" s="200">
        <v>0</v>
      </c>
      <c r="S18" s="200">
        <v>0</v>
      </c>
      <c r="T18" s="200">
        <f t="shared" si="5"/>
        <v>878134</v>
      </c>
      <c r="U18" s="200">
        <v>0</v>
      </c>
      <c r="V18" s="200">
        <v>0</v>
      </c>
      <c r="W18" s="200">
        <v>0</v>
      </c>
      <c r="X18" s="200">
        <v>0</v>
      </c>
      <c r="Y18" s="200">
        <v>0</v>
      </c>
      <c r="Z18" s="107" t="b">
        <f t="shared" si="6"/>
        <v>1</v>
      </c>
      <c r="AA18" s="137">
        <f t="shared" si="0"/>
        <v>0.5</v>
      </c>
      <c r="AB18" s="111" t="b">
        <f t="shared" si="1"/>
        <v>1</v>
      </c>
      <c r="AC18" s="111" t="b">
        <f t="shared" si="2"/>
        <v>1</v>
      </c>
    </row>
    <row r="19" spans="1:29" ht="36" x14ac:dyDescent="0.2">
      <c r="A19" s="311" t="s">
        <v>486</v>
      </c>
      <c r="B19" s="264" t="s">
        <v>446</v>
      </c>
      <c r="C19" s="265" t="s">
        <v>83</v>
      </c>
      <c r="D19" s="266" t="s">
        <v>156</v>
      </c>
      <c r="E19" s="267" t="s">
        <v>105</v>
      </c>
      <c r="F19" s="268" t="s">
        <v>467</v>
      </c>
      <c r="G19" s="269" t="s">
        <v>95</v>
      </c>
      <c r="H19" s="270">
        <v>5.6150000000000002</v>
      </c>
      <c r="I19" s="269" t="s">
        <v>479</v>
      </c>
      <c r="J19" s="271">
        <v>4706668.26</v>
      </c>
      <c r="K19" s="272">
        <v>1395484.51</v>
      </c>
      <c r="L19" s="273">
        <f t="shared" si="4"/>
        <v>3311183.75</v>
      </c>
      <c r="M19" s="274">
        <v>0.5</v>
      </c>
      <c r="N19" s="275">
        <v>0</v>
      </c>
      <c r="O19" s="275">
        <v>0</v>
      </c>
      <c r="P19" s="275">
        <v>0</v>
      </c>
      <c r="Q19" s="275">
        <v>0</v>
      </c>
      <c r="R19" s="275">
        <v>0</v>
      </c>
      <c r="S19" s="200">
        <v>0</v>
      </c>
      <c r="T19" s="200">
        <f t="shared" si="5"/>
        <v>1395484.51</v>
      </c>
      <c r="U19" s="275">
        <v>0</v>
      </c>
      <c r="V19" s="275">
        <v>0</v>
      </c>
      <c r="W19" s="275">
        <v>0</v>
      </c>
      <c r="X19" s="275">
        <v>0</v>
      </c>
      <c r="Y19" s="275">
        <v>0</v>
      </c>
      <c r="Z19" s="107" t="b">
        <f t="shared" si="6"/>
        <v>1</v>
      </c>
      <c r="AA19" s="137">
        <f t="shared" si="0"/>
        <v>0.29649999999999999</v>
      </c>
      <c r="AB19" s="111" t="b">
        <f t="shared" si="1"/>
        <v>0</v>
      </c>
      <c r="AC19" s="111" t="b">
        <f t="shared" ref="AC19" si="7">J19=K19+L19</f>
        <v>1</v>
      </c>
    </row>
    <row r="20" spans="1:29" ht="20.100000000000001" customHeight="1" x14ac:dyDescent="0.2">
      <c r="A20" s="369" t="s">
        <v>42</v>
      </c>
      <c r="B20" s="369"/>
      <c r="C20" s="369"/>
      <c r="D20" s="369"/>
      <c r="E20" s="369"/>
      <c r="F20" s="369"/>
      <c r="G20" s="369"/>
      <c r="H20" s="96">
        <f>SUM(H3:H19)</f>
        <v>58.427</v>
      </c>
      <c r="I20" s="97" t="s">
        <v>13</v>
      </c>
      <c r="J20" s="113">
        <f>SUM(J3:J19)</f>
        <v>83991955.989999995</v>
      </c>
      <c r="K20" s="113">
        <f>SUM(K3:K19)</f>
        <v>41038120.509999998</v>
      </c>
      <c r="L20" s="113">
        <f>SUM(L3:L19)</f>
        <v>42953835.480000004</v>
      </c>
      <c r="M20" s="98" t="s">
        <v>13</v>
      </c>
      <c r="N20" s="113">
        <f t="shared" ref="N20:Y20" si="8">SUM(N3:N19)</f>
        <v>0</v>
      </c>
      <c r="O20" s="113">
        <f t="shared" si="8"/>
        <v>0</v>
      </c>
      <c r="P20" s="113">
        <f t="shared" si="8"/>
        <v>0</v>
      </c>
      <c r="Q20" s="113">
        <f t="shared" si="8"/>
        <v>0</v>
      </c>
      <c r="R20" s="113">
        <f t="shared" si="8"/>
        <v>0</v>
      </c>
      <c r="S20" s="113">
        <f t="shared" si="8"/>
        <v>0</v>
      </c>
      <c r="T20" s="113">
        <f t="shared" si="8"/>
        <v>41038120.509999998</v>
      </c>
      <c r="U20" s="113">
        <f t="shared" si="8"/>
        <v>0</v>
      </c>
      <c r="V20" s="113">
        <f t="shared" si="8"/>
        <v>0</v>
      </c>
      <c r="W20" s="113">
        <f t="shared" si="8"/>
        <v>0</v>
      </c>
      <c r="X20" s="113">
        <f t="shared" si="8"/>
        <v>0</v>
      </c>
      <c r="Y20" s="113">
        <f t="shared" si="8"/>
        <v>0</v>
      </c>
      <c r="Z20" s="107" t="b">
        <f t="shared" si="6"/>
        <v>1</v>
      </c>
      <c r="AA20" s="110">
        <f t="shared" si="0"/>
        <v>0.48859999999999998</v>
      </c>
      <c r="AB20" s="111" t="s">
        <v>13</v>
      </c>
      <c r="AC20" s="111" t="b">
        <f>J20=K20+L20</f>
        <v>1</v>
      </c>
    </row>
    <row r="21" spans="1:29" ht="20.100000000000001" customHeight="1" x14ac:dyDescent="0.2">
      <c r="A21" s="368" t="s">
        <v>35</v>
      </c>
      <c r="B21" s="368"/>
      <c r="C21" s="368"/>
      <c r="D21" s="368"/>
      <c r="E21" s="368"/>
      <c r="F21" s="368"/>
      <c r="G21" s="368"/>
      <c r="H21" s="99">
        <f>SUMIF($C$3:$C$19,"K",H3:H19)</f>
        <v>0</v>
      </c>
      <c r="I21" s="100" t="s">
        <v>13</v>
      </c>
      <c r="J21" s="114">
        <f>SUMIF($C$3:$C$19,"K",J3:J19)</f>
        <v>0</v>
      </c>
      <c r="K21" s="114">
        <f>SUMIF($C$3:$C$19,"K",K3:K19)</f>
        <v>0</v>
      </c>
      <c r="L21" s="114">
        <f>SUMIF($C$3:$C$19,"K",L3:L19)</f>
        <v>0</v>
      </c>
      <c r="M21" s="101" t="s">
        <v>13</v>
      </c>
      <c r="N21" s="114">
        <f t="shared" ref="N21:Y21" si="9">SUMIF($C$3:$C$19,"K",N3:N19)</f>
        <v>0</v>
      </c>
      <c r="O21" s="114">
        <f t="shared" si="9"/>
        <v>0</v>
      </c>
      <c r="P21" s="114">
        <f t="shared" si="9"/>
        <v>0</v>
      </c>
      <c r="Q21" s="114">
        <f t="shared" si="9"/>
        <v>0</v>
      </c>
      <c r="R21" s="114">
        <f t="shared" si="9"/>
        <v>0</v>
      </c>
      <c r="S21" s="114">
        <f t="shared" si="9"/>
        <v>0</v>
      </c>
      <c r="T21" s="114">
        <f t="shared" si="9"/>
        <v>0</v>
      </c>
      <c r="U21" s="114">
        <f t="shared" si="9"/>
        <v>0</v>
      </c>
      <c r="V21" s="114">
        <f t="shared" si="9"/>
        <v>0</v>
      </c>
      <c r="W21" s="114">
        <f t="shared" si="9"/>
        <v>0</v>
      </c>
      <c r="X21" s="114">
        <f t="shared" si="9"/>
        <v>0</v>
      </c>
      <c r="Y21" s="114">
        <f t="shared" si="9"/>
        <v>0</v>
      </c>
      <c r="Z21" s="107" t="b">
        <f t="shared" si="6"/>
        <v>1</v>
      </c>
      <c r="AA21" s="110" t="e">
        <f t="shared" si="0"/>
        <v>#DIV/0!</v>
      </c>
      <c r="AB21" s="111" t="s">
        <v>13</v>
      </c>
      <c r="AC21" s="111" t="b">
        <f>J21=K21+L21</f>
        <v>1</v>
      </c>
    </row>
    <row r="22" spans="1:29" ht="20.100000000000001" customHeight="1" x14ac:dyDescent="0.2">
      <c r="A22" s="369" t="s">
        <v>36</v>
      </c>
      <c r="B22" s="369"/>
      <c r="C22" s="369"/>
      <c r="D22" s="369"/>
      <c r="E22" s="369"/>
      <c r="F22" s="369"/>
      <c r="G22" s="369"/>
      <c r="H22" s="96">
        <f>SUMIF($C3:$C$19,"N",H3:H19)</f>
        <v>58.427</v>
      </c>
      <c r="I22" s="97" t="s">
        <v>13</v>
      </c>
      <c r="J22" s="113">
        <f>SUMIF($C3:$C$19,"N",J3:J19)</f>
        <v>83991955.989999995</v>
      </c>
      <c r="K22" s="113">
        <f>SUMIF($C3:$C$19,"N",K3:K19)</f>
        <v>41038120.509999998</v>
      </c>
      <c r="L22" s="113">
        <f>SUMIF($C3:$C$19,"N",L3:L19)</f>
        <v>42953835.480000004</v>
      </c>
      <c r="M22" s="98" t="s">
        <v>13</v>
      </c>
      <c r="N22" s="113">
        <f>SUMIF($C3:$C$19,"N",N3:N19)</f>
        <v>0</v>
      </c>
      <c r="O22" s="113">
        <f>SUMIF($C3:$C$19,"N",O3:O19)</f>
        <v>0</v>
      </c>
      <c r="P22" s="113">
        <f>SUMIF($C3:$C$19,"N",P3:P19)</f>
        <v>0</v>
      </c>
      <c r="Q22" s="113">
        <f>SUMIF($C3:$C$19,"N",Q3:Q19)</f>
        <v>0</v>
      </c>
      <c r="R22" s="113">
        <f>SUMIF($C3:$C$19,"N",R3:R19)</f>
        <v>0</v>
      </c>
      <c r="S22" s="113">
        <f>SUMIF($C3:$C$19,"N",S3:S19)</f>
        <v>0</v>
      </c>
      <c r="T22" s="113">
        <f>SUMIF($C3:$C$19,"N",T3:T19)</f>
        <v>41038120.509999998</v>
      </c>
      <c r="U22" s="113">
        <f>SUMIF($C3:$C$19,"N",U3:U19)</f>
        <v>0</v>
      </c>
      <c r="V22" s="113">
        <f>SUMIF($C3:$C$19,"N",V3:V19)</f>
        <v>0</v>
      </c>
      <c r="W22" s="113">
        <f>SUMIF($C3:$C$19,"N",W3:W19)</f>
        <v>0</v>
      </c>
      <c r="X22" s="113">
        <f>SUMIF($C3:$C$19,"N",X3:X19)</f>
        <v>0</v>
      </c>
      <c r="Y22" s="113">
        <f>SUMIF($C3:$C$19,"N",Y3:Y19)</f>
        <v>0</v>
      </c>
      <c r="Z22" s="107" t="b">
        <f t="shared" si="6"/>
        <v>1</v>
      </c>
      <c r="AA22" s="110">
        <f t="shared" si="0"/>
        <v>0.48859999999999998</v>
      </c>
      <c r="AB22" s="111" t="s">
        <v>13</v>
      </c>
      <c r="AC22" s="111" t="b">
        <f>J22=K22+L22</f>
        <v>1</v>
      </c>
    </row>
    <row r="23" spans="1:29" ht="20.100000000000001" customHeight="1" x14ac:dyDescent="0.2">
      <c r="A23" s="368" t="s">
        <v>37</v>
      </c>
      <c r="B23" s="368"/>
      <c r="C23" s="368"/>
      <c r="D23" s="368"/>
      <c r="E23" s="368"/>
      <c r="F23" s="368"/>
      <c r="G23" s="368"/>
      <c r="H23" s="99">
        <f>SUMIF($C3:$C$19,"W",H3:H19)</f>
        <v>0</v>
      </c>
      <c r="I23" s="100" t="s">
        <v>13</v>
      </c>
      <c r="J23" s="114">
        <f>SUMIF($C3:$C$19,"W",J3:J19)</f>
        <v>0</v>
      </c>
      <c r="K23" s="114">
        <f>SUMIF($C3:$C$19,"W",K3:K19)</f>
        <v>0</v>
      </c>
      <c r="L23" s="114">
        <f>SUMIF($C3:$C$19,"W",L3:L19)</f>
        <v>0</v>
      </c>
      <c r="M23" s="101" t="s">
        <v>13</v>
      </c>
      <c r="N23" s="114">
        <f>SUMIF($C3:$C$19,"W",N3:N19)</f>
        <v>0</v>
      </c>
      <c r="O23" s="114">
        <f>SUMIF($C3:$C$19,"W",O3:O19)</f>
        <v>0</v>
      </c>
      <c r="P23" s="114">
        <f>SUMIF($C3:$C$19,"W",P3:P19)</f>
        <v>0</v>
      </c>
      <c r="Q23" s="114">
        <f>SUMIF($C3:$C$19,"W",Q3:Q19)</f>
        <v>0</v>
      </c>
      <c r="R23" s="114">
        <f>SUMIF($C3:$C$19,"W",R3:R19)</f>
        <v>0</v>
      </c>
      <c r="S23" s="114">
        <f>SUMIF($C3:$C$19,"W",S3:S19)</f>
        <v>0</v>
      </c>
      <c r="T23" s="114">
        <f>SUMIF($C3:$C$19,"W",T3:T19)</f>
        <v>0</v>
      </c>
      <c r="U23" s="114">
        <f>SUMIF($C3:$C$19,"W",U3:U19)</f>
        <v>0</v>
      </c>
      <c r="V23" s="114">
        <f>SUMIF($C3:$C$19,"W",V3:V19)</f>
        <v>0</v>
      </c>
      <c r="W23" s="114">
        <f>SUMIF($C3:$C$19,"W",W3:W19)</f>
        <v>0</v>
      </c>
      <c r="X23" s="114">
        <f>SUMIF($C3:$C$19,"W",X3:X19)</f>
        <v>0</v>
      </c>
      <c r="Y23" s="114">
        <f>SUMIF($C3:$C$19,"W",Y3:Y19)</f>
        <v>0</v>
      </c>
      <c r="Z23" s="107" t="b">
        <f t="shared" si="6"/>
        <v>1</v>
      </c>
      <c r="AA23" s="110" t="e">
        <f t="shared" si="0"/>
        <v>#DIV/0!</v>
      </c>
      <c r="AB23" s="111" t="s">
        <v>13</v>
      </c>
      <c r="AC23" s="111" t="b">
        <f>J23=K23+L23</f>
        <v>1</v>
      </c>
    </row>
    <row r="24" spans="1:29" x14ac:dyDescent="0.2">
      <c r="A24" s="115"/>
      <c r="B24" s="115"/>
      <c r="C24" s="115"/>
      <c r="D24" s="128"/>
      <c r="E24" s="115"/>
      <c r="F24" s="115"/>
      <c r="G24" s="115"/>
      <c r="H24" s="91"/>
      <c r="I24" s="91"/>
      <c r="J24" s="184"/>
      <c r="K24" s="184"/>
      <c r="L24" s="185"/>
      <c r="M24" s="92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0"/>
      <c r="Y24" s="90"/>
    </row>
    <row r="25" spans="1:29" x14ac:dyDescent="0.2">
      <c r="A25" s="103" t="s">
        <v>22</v>
      </c>
      <c r="B25" s="103"/>
      <c r="C25" s="103"/>
      <c r="D25" s="129"/>
      <c r="E25" s="103"/>
      <c r="F25" s="103"/>
      <c r="G25" s="103"/>
      <c r="H25" s="90"/>
      <c r="I25" s="90"/>
      <c r="J25" s="116"/>
      <c r="K25" s="186"/>
      <c r="L25" s="186"/>
      <c r="M25" s="92"/>
      <c r="N25" s="104"/>
      <c r="O25" s="104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107"/>
      <c r="AC25" s="111"/>
    </row>
    <row r="26" spans="1:29" x14ac:dyDescent="0.2">
      <c r="A26" s="105" t="s">
        <v>23</v>
      </c>
      <c r="B26" s="105"/>
      <c r="C26" s="105"/>
      <c r="D26" s="130"/>
      <c r="E26" s="105"/>
      <c r="F26" s="105"/>
      <c r="G26" s="105"/>
      <c r="H26" s="90"/>
      <c r="I26" s="90"/>
      <c r="J26" s="186"/>
      <c r="K26" s="186"/>
      <c r="L26" s="186"/>
      <c r="M26" s="92"/>
      <c r="N26" s="90"/>
      <c r="O26" s="104"/>
      <c r="P26" s="90"/>
      <c r="Q26" s="90"/>
      <c r="R26" s="90"/>
      <c r="S26" s="90"/>
      <c r="T26" s="90"/>
      <c r="U26" s="90"/>
      <c r="V26" s="90"/>
      <c r="W26" s="90"/>
      <c r="X26" s="91"/>
      <c r="Y26" s="91"/>
      <c r="Z26" s="107"/>
    </row>
    <row r="27" spans="1:29" x14ac:dyDescent="0.2">
      <c r="A27" s="103" t="s">
        <v>40</v>
      </c>
      <c r="B27" s="115"/>
      <c r="C27" s="115"/>
      <c r="D27" s="128"/>
      <c r="E27" s="115"/>
      <c r="F27" s="115"/>
      <c r="G27" s="115"/>
      <c r="H27" s="91"/>
      <c r="I27" s="91"/>
      <c r="J27" s="185"/>
      <c r="K27" s="185"/>
      <c r="L27" s="185"/>
      <c r="M27" s="92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</row>
    <row r="28" spans="1:29" x14ac:dyDescent="0.2">
      <c r="A28" s="106" t="s">
        <v>340</v>
      </c>
      <c r="B28" s="106"/>
      <c r="C28" s="106"/>
      <c r="D28" s="131"/>
      <c r="E28" s="106"/>
      <c r="F28" s="106"/>
      <c r="G28" s="106"/>
      <c r="H28" s="91"/>
      <c r="I28" s="91"/>
      <c r="J28" s="185"/>
      <c r="K28" s="185"/>
      <c r="L28" s="185"/>
      <c r="M28" s="92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</row>
  </sheetData>
  <protectedRanges>
    <protectedRange sqref="H12:H19" name="Rozstęp1_3"/>
    <protectedRange sqref="H11" name="Rozstęp1_6_1"/>
    <protectedRange sqref="I11" name="Rozstęp1_7_1"/>
    <protectedRange sqref="B4 D4 F4 H4:I4" name="lista"/>
    <protectedRange sqref="E3:E19" name="kod TERC jst_1"/>
  </protectedRanges>
  <customSheetViews>
    <customSheetView guid="{63B2D0D2-80CD-45DF-A322-65C39A12E93E}" showPageBreaks="1" showGridLines="0" fitToPage="1" printArea="1" view="pageBreakPreview" topLeftCell="A25">
      <selection activeCell="A35" sqref="A35:G35"/>
      <pageMargins left="0.23622047244094491" right="0.23622047244094491" top="0.74803149606299213" bottom="0.74803149606299213" header="0.31496062992125984" footer="0.31496062992125984"/>
      <pageSetup paperSize="8" scale="56" fitToHeight="0" orientation="landscape" r:id="rId1"/>
      <headerFooter>
        <oddHeader>&amp;LWojewództwo Kujawsko-pomorskie - zadania powiatowe lista podstawowa</oddHeader>
        <oddFooter>Strona &amp;P z &amp;N</oddFooter>
      </headerFooter>
    </customSheetView>
    <customSheetView guid="{8DFF20C2-9100-42E7-B71B-A5D866A53886}" scale="90" showPageBreaks="1" showGridLines="0" fitToPage="1" printArea="1" hiddenColumns="1" view="pageBreakPreview" topLeftCell="A22">
      <selection activeCell="F17" sqref="F17"/>
      <rowBreaks count="1" manualBreakCount="1">
        <brk id="28" max="55" man="1"/>
      </rowBreaks>
      <pageMargins left="0.23622047244094491" right="0.23622047244094491" top="0.74803149606299213" bottom="0.74803149606299213" header="0.31496062992125984" footer="0.31496062992125984"/>
      <pageSetup paperSize="8" scale="50" fitToHeight="0" orientation="landscape" r:id="rId2"/>
      <headerFooter>
        <oddHeader>&amp;LWojewództwo Kujawsko-pomorskie - zadania powiatowe lista podstawowa</oddHeader>
        <oddFooter>Strona &amp;P z &amp;N</oddFooter>
      </headerFooter>
    </customSheetView>
    <customSheetView guid="{52EA149E-1919-4AEE-997B-A1DCF9091CAD}" scale="90" showPageBreaks="1" showGridLines="0" fitToPage="1" printArea="1" hiddenColumns="1" view="pageBreakPreview" topLeftCell="A22">
      <selection activeCell="F17" sqref="F17"/>
      <rowBreaks count="1" manualBreakCount="1">
        <brk id="28" max="55" man="1"/>
      </rowBreaks>
      <pageMargins left="0.23622047244094491" right="0.23622047244094491" top="0.74803149606299213" bottom="0.74803149606299213" header="0.31496062992125984" footer="0.31496062992125984"/>
      <pageSetup paperSize="8" scale="49" fitToHeight="0" orientation="landscape" r:id="rId3"/>
      <headerFooter>
        <oddHeader>&amp;LWojewództwo Kujawsko-pomorskie - zadania powiatowe lista podstawowa</oddHeader>
        <oddFooter>Strona &amp;P z &amp;N</oddFooter>
      </headerFooter>
    </customSheetView>
    <customSheetView guid="{6746EC04-5D7E-47D2-B503-97B5E5817983}" scale="90" showPageBreaks="1" showGridLines="0" fitToPage="1" printArea="1" hiddenColumns="1" view="pageBreakPreview" topLeftCell="A22">
      <selection activeCell="F17" sqref="F17"/>
      <rowBreaks count="1" manualBreakCount="1">
        <brk id="28" max="55" man="1"/>
      </rowBreaks>
      <pageMargins left="0.23622047244094491" right="0.23622047244094491" top="0.74803149606299213" bottom="0.74803149606299213" header="0.31496062992125984" footer="0.31496062992125984"/>
      <pageSetup paperSize="8" scale="49" fitToHeight="0" orientation="landscape" r:id="rId4"/>
      <headerFooter>
        <oddHeader>&amp;LWojewództwo Kujawsko-pomorskie - zadania powiatowe lista podstawowa</oddHeader>
        <oddFooter>Strona &amp;P z &amp;N</oddFooter>
      </headerFooter>
    </customSheetView>
    <customSheetView guid="{E572C057-A333-4F45-A887-53F28B4A59DD}" showPageBreaks="1" showGridLines="0" fitToPage="1" printArea="1" view="pageBreakPreview">
      <selection activeCell="AN9" sqref="AN9"/>
      <pageMargins left="0.23622047244094491" right="0.23622047244094491" top="0.74803149606299213" bottom="0.74803149606299213" header="0.31496062992125984" footer="0.31496062992125984"/>
      <pageSetup paperSize="8" scale="36" fitToHeight="0" orientation="landscape" r:id="rId5"/>
      <headerFooter>
        <oddHeader>&amp;LWojewództwo Kujawsko-pomorskie - zadania powiatowe lista podstawowa</oddHeader>
        <oddFooter>Strona &amp;P z &amp;N</oddFooter>
      </headerFooter>
    </customSheetView>
  </customSheetViews>
  <mergeCells count="18">
    <mergeCell ref="N1:Y1"/>
    <mergeCell ref="L1:L2"/>
    <mergeCell ref="M1:M2"/>
    <mergeCell ref="H1:H2"/>
    <mergeCell ref="I1:I2"/>
    <mergeCell ref="J1:J2"/>
    <mergeCell ref="K1:K2"/>
    <mergeCell ref="A23:G23"/>
    <mergeCell ref="A22:G22"/>
    <mergeCell ref="E1:E2"/>
    <mergeCell ref="A20:G20"/>
    <mergeCell ref="A1:A2"/>
    <mergeCell ref="B1:B2"/>
    <mergeCell ref="C1:C2"/>
    <mergeCell ref="F1:F2"/>
    <mergeCell ref="G1:G2"/>
    <mergeCell ref="A21:G21"/>
    <mergeCell ref="D1:D2"/>
  </mergeCells>
  <phoneticPr fontId="26" type="noConversion"/>
  <conditionalFormatting sqref="A3:D19 F3:I19 K3:AC19">
    <cfRule type="expression" dxfId="41" priority="4">
      <formula>IFERROR(IF(FIND("*",$A3,1)&gt;0,1,0),0)</formula>
    </cfRule>
    <cfRule type="expression" dxfId="40" priority="5">
      <formula>IF(IF($C3="K",1,0)+IF($C3="W",1,0)&gt;0,1,0)</formula>
    </cfRule>
  </conditionalFormatting>
  <conditionalFormatting sqref="E3:E19 J3:J19">
    <cfRule type="expression" dxfId="39" priority="3">
      <formula>$J3="TAK"</formula>
    </cfRule>
  </conditionalFormatting>
  <conditionalFormatting sqref="G3:G19">
    <cfRule type="expression" dxfId="38" priority="6">
      <formula>$I3="TAK"</formula>
    </cfRule>
  </conditionalFormatting>
  <conditionalFormatting sqref="H11">
    <cfRule type="duplicateValues" dxfId="37" priority="21"/>
  </conditionalFormatting>
  <conditionalFormatting sqref="J3:J19">
    <cfRule type="expression" dxfId="36" priority="2">
      <formula>IF(IF($N3=1,1,0)*IF($X3&gt;6000000,1,0),1,0)</formula>
    </cfRule>
  </conditionalFormatting>
  <conditionalFormatting sqref="M3:M19 B5:B19 D5:D19 F5:F19 H12:I19">
    <cfRule type="expression" dxfId="35" priority="26">
      <formula>$H3="TAK"</formula>
    </cfRule>
  </conditionalFormatting>
  <conditionalFormatting sqref="Z3:AB23">
    <cfRule type="containsText" dxfId="34" priority="54" operator="containsText" text="fałsz">
      <formula>NOT(ISERROR(SEARCH("fałsz",Z3)))</formula>
    </cfRule>
  </conditionalFormatting>
  <conditionalFormatting sqref="Z3:AC23">
    <cfRule type="cellIs" dxfId="33" priority="52" operator="equal">
      <formula>FALSE</formula>
    </cfRule>
  </conditionalFormatting>
  <dataValidations count="3">
    <dataValidation type="list" allowBlank="1" showInputMessage="1" showErrorMessage="1" sqref="C3:C19">
      <formula1>"K,N,W"</formula1>
    </dataValidation>
    <dataValidation type="list" showInputMessage="1" showErrorMessage="1" sqref="G3:G19">
      <formula1>"B,P,R"</formula1>
    </dataValidation>
    <dataValidation type="textLength" operator="equal" allowBlank="1" showInputMessage="1" showErrorMessage="1" sqref="E3:E19">
      <formula1>4</formula1>
    </dataValidation>
  </dataValidations>
  <pageMargins left="0.23622047244094491" right="0.23622047244094491" top="0.74803149606299213" bottom="0.74803149606299213" header="0.31496062992125984" footer="0.31496062992125984"/>
  <pageSetup paperSize="8" scale="58" fitToHeight="0" orientation="landscape" r:id="rId6"/>
  <headerFooter>
    <oddHeader>&amp;Lwojewództwo kujawsko-pomorskie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0"/>
  <sheetViews>
    <sheetView showGridLines="0" view="pageBreakPreview" zoomScale="90" zoomScaleNormal="90" zoomScaleSheetLayoutView="90" workbookViewId="0">
      <selection sqref="A1:A2"/>
    </sheetView>
  </sheetViews>
  <sheetFormatPr defaultColWidth="9.140625" defaultRowHeight="12" x14ac:dyDescent="0.2"/>
  <cols>
    <col min="1" max="1" width="6.140625" style="91" customWidth="1"/>
    <col min="2" max="2" width="17" style="91" bestFit="1" customWidth="1"/>
    <col min="3" max="3" width="16.5703125" style="91" customWidth="1"/>
    <col min="4" max="4" width="20.85546875" style="91" customWidth="1"/>
    <col min="5" max="5" width="10.7109375" style="136" customWidth="1"/>
    <col min="6" max="6" width="14.7109375" style="91" customWidth="1"/>
    <col min="7" max="7" width="49.28515625" style="91" customWidth="1"/>
    <col min="8" max="8" width="8.7109375" style="91" customWidth="1"/>
    <col min="9" max="9" width="15.85546875" style="91" customWidth="1"/>
    <col min="10" max="10" width="18.140625" style="91" customWidth="1"/>
    <col min="11" max="11" width="14.7109375" style="184" customWidth="1"/>
    <col min="12" max="12" width="15.5703125" style="185" customWidth="1"/>
    <col min="13" max="13" width="14.7109375" style="184" customWidth="1"/>
    <col min="14" max="14" width="15" style="92" customWidth="1"/>
    <col min="15" max="16" width="14.28515625" style="91" customWidth="1"/>
    <col min="17" max="17" width="14.140625" style="91" customWidth="1"/>
    <col min="18" max="18" width="14.28515625" style="91" customWidth="1"/>
    <col min="19" max="19" width="13.140625" style="91" customWidth="1"/>
    <col min="20" max="20" width="11.5703125" style="91" customWidth="1"/>
    <col min="21" max="21" width="14.28515625" style="91" customWidth="1"/>
    <col min="22" max="22" width="14" style="91" customWidth="1"/>
    <col min="23" max="23" width="9.7109375" style="91" customWidth="1"/>
    <col min="24" max="26" width="10.85546875" style="91" customWidth="1"/>
    <col min="27" max="29" width="15.7109375" style="90" customWidth="1"/>
    <col min="30" max="30" width="15.7109375" style="91" customWidth="1"/>
    <col min="31" max="16384" width="9.140625" style="91"/>
  </cols>
  <sheetData>
    <row r="1" spans="1:30" s="159" customFormat="1" ht="11.25" customHeight="1" x14ac:dyDescent="0.2">
      <c r="A1" s="372" t="s">
        <v>4</v>
      </c>
      <c r="B1" s="372" t="s">
        <v>5</v>
      </c>
      <c r="C1" s="374" t="s">
        <v>41</v>
      </c>
      <c r="D1" s="370" t="s">
        <v>6</v>
      </c>
      <c r="E1" s="385" t="s">
        <v>30</v>
      </c>
      <c r="F1" s="370" t="s">
        <v>14</v>
      </c>
      <c r="G1" s="372" t="s">
        <v>7</v>
      </c>
      <c r="H1" s="372" t="s">
        <v>24</v>
      </c>
      <c r="I1" s="372" t="s">
        <v>323</v>
      </c>
      <c r="J1" s="372" t="s">
        <v>25</v>
      </c>
      <c r="K1" s="391" t="s">
        <v>8</v>
      </c>
      <c r="L1" s="372" t="s">
        <v>16</v>
      </c>
      <c r="M1" s="389" t="s">
        <v>12</v>
      </c>
      <c r="N1" s="372" t="s">
        <v>10</v>
      </c>
      <c r="O1" s="386" t="s">
        <v>11</v>
      </c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8"/>
      <c r="AA1" s="158"/>
      <c r="AB1" s="158"/>
      <c r="AC1" s="158"/>
    </row>
    <row r="2" spans="1:30" s="159" customFormat="1" ht="38.25" customHeight="1" x14ac:dyDescent="0.2">
      <c r="A2" s="372"/>
      <c r="B2" s="372"/>
      <c r="C2" s="375"/>
      <c r="D2" s="371"/>
      <c r="E2" s="385"/>
      <c r="F2" s="371"/>
      <c r="G2" s="372"/>
      <c r="H2" s="372"/>
      <c r="I2" s="372"/>
      <c r="J2" s="372"/>
      <c r="K2" s="391"/>
      <c r="L2" s="372"/>
      <c r="M2" s="390"/>
      <c r="N2" s="372"/>
      <c r="O2" s="151">
        <v>2019</v>
      </c>
      <c r="P2" s="151">
        <v>2020</v>
      </c>
      <c r="Q2" s="151">
        <v>2021</v>
      </c>
      <c r="R2" s="151">
        <v>2022</v>
      </c>
      <c r="S2" s="151">
        <v>2023</v>
      </c>
      <c r="T2" s="151">
        <v>2024</v>
      </c>
      <c r="U2" s="151">
        <v>2025</v>
      </c>
      <c r="V2" s="151">
        <v>2026</v>
      </c>
      <c r="W2" s="151">
        <v>2027</v>
      </c>
      <c r="X2" s="151">
        <v>2028</v>
      </c>
      <c r="Y2" s="151">
        <v>2029</v>
      </c>
      <c r="Z2" s="151">
        <v>2030</v>
      </c>
      <c r="AA2" s="160" t="s">
        <v>26</v>
      </c>
      <c r="AB2" s="160" t="s">
        <v>27</v>
      </c>
      <c r="AC2" s="160" t="s">
        <v>28</v>
      </c>
      <c r="AD2" s="160" t="s">
        <v>29</v>
      </c>
    </row>
    <row r="3" spans="1:30" ht="24" x14ac:dyDescent="0.2">
      <c r="A3" s="276" t="s">
        <v>43</v>
      </c>
      <c r="B3" s="277" t="s">
        <v>510</v>
      </c>
      <c r="C3" s="278" t="s">
        <v>92</v>
      </c>
      <c r="D3" s="279" t="s">
        <v>204</v>
      </c>
      <c r="E3" s="280" t="s">
        <v>299</v>
      </c>
      <c r="F3" s="260" t="s">
        <v>152</v>
      </c>
      <c r="G3" s="279" t="s">
        <v>335</v>
      </c>
      <c r="H3" s="281" t="s">
        <v>93</v>
      </c>
      <c r="I3" s="251">
        <v>2.367</v>
      </c>
      <c r="J3" s="250" t="s">
        <v>339</v>
      </c>
      <c r="K3" s="252">
        <v>3301531.07</v>
      </c>
      <c r="L3" s="216">
        <v>1650765</v>
      </c>
      <c r="M3" s="253">
        <v>1650766.0699999998</v>
      </c>
      <c r="N3" s="254">
        <v>0.5</v>
      </c>
      <c r="O3" s="255">
        <v>8000</v>
      </c>
      <c r="P3" s="256">
        <v>0</v>
      </c>
      <c r="Q3" s="256">
        <v>246077</v>
      </c>
      <c r="R3" s="256">
        <v>0</v>
      </c>
      <c r="S3" s="256">
        <v>434495</v>
      </c>
      <c r="T3" s="256">
        <v>0</v>
      </c>
      <c r="U3" s="256">
        <v>962193</v>
      </c>
      <c r="V3" s="256">
        <v>0</v>
      </c>
      <c r="W3" s="256">
        <v>0</v>
      </c>
      <c r="X3" s="256">
        <v>0</v>
      </c>
      <c r="Y3" s="256">
        <v>0</v>
      </c>
      <c r="Z3" s="256">
        <v>0</v>
      </c>
      <c r="AA3" s="257" t="b">
        <f>L3=SUM(O3:Z3)</f>
        <v>1</v>
      </c>
      <c r="AB3" s="140">
        <f t="shared" ref="AB3:AB53" si="0">ROUND(L3/K3,2)</f>
        <v>0.5</v>
      </c>
      <c r="AC3" s="141" t="b">
        <f t="shared" ref="AC3:AC53" si="1">AB3=N3</f>
        <v>1</v>
      </c>
      <c r="AD3" s="141" t="b">
        <f t="shared" ref="AD3:AD53" si="2">K3=L3+M3</f>
        <v>1</v>
      </c>
    </row>
    <row r="4" spans="1:30" ht="36" x14ac:dyDescent="0.2">
      <c r="A4" s="276" t="s">
        <v>44</v>
      </c>
      <c r="B4" s="328" t="s">
        <v>861</v>
      </c>
      <c r="C4" s="278" t="s">
        <v>92</v>
      </c>
      <c r="D4" s="285" t="s">
        <v>408</v>
      </c>
      <c r="E4" s="280" t="s">
        <v>343</v>
      </c>
      <c r="F4" s="327" t="s">
        <v>150</v>
      </c>
      <c r="G4" s="285" t="s">
        <v>862</v>
      </c>
      <c r="H4" s="329" t="s">
        <v>94</v>
      </c>
      <c r="I4" s="150">
        <v>0.33600000000000002</v>
      </c>
      <c r="J4" s="330" t="s">
        <v>863</v>
      </c>
      <c r="K4" s="216">
        <v>294800</v>
      </c>
      <c r="L4" s="216">
        <v>176880</v>
      </c>
      <c r="M4" s="331">
        <v>117920</v>
      </c>
      <c r="N4" s="192">
        <v>0.6</v>
      </c>
      <c r="O4" s="258">
        <v>0</v>
      </c>
      <c r="P4" s="258">
        <v>0</v>
      </c>
      <c r="Q4" s="258">
        <v>0</v>
      </c>
      <c r="R4" s="258">
        <v>0</v>
      </c>
      <c r="S4" s="258">
        <v>0</v>
      </c>
      <c r="T4" s="255">
        <v>176880</v>
      </c>
      <c r="U4" s="256">
        <v>0</v>
      </c>
      <c r="V4" s="256">
        <v>0</v>
      </c>
      <c r="W4" s="256">
        <v>0</v>
      </c>
      <c r="X4" s="256">
        <v>0</v>
      </c>
      <c r="Y4" s="256">
        <v>0</v>
      </c>
      <c r="Z4" s="256">
        <v>0</v>
      </c>
      <c r="AA4" s="257" t="b">
        <f t="shared" ref="AA4:AA5" si="3">L4=SUM(O4:Z4)</f>
        <v>1</v>
      </c>
      <c r="AB4" s="140">
        <f t="shared" ref="AB4:AB8" si="4">ROUND(L4/K4,2)</f>
        <v>0.6</v>
      </c>
      <c r="AC4" s="141" t="b">
        <f t="shared" ref="AC4:AC8" si="5">AB4=N4</f>
        <v>1</v>
      </c>
      <c r="AD4" s="141" t="b">
        <f t="shared" ref="AD4:AD8" si="6">K4=L4+M4</f>
        <v>1</v>
      </c>
    </row>
    <row r="5" spans="1:30" ht="36" x14ac:dyDescent="0.2">
      <c r="A5" s="276" t="s">
        <v>869</v>
      </c>
      <c r="B5" s="332" t="s">
        <v>864</v>
      </c>
      <c r="C5" s="333" t="s">
        <v>92</v>
      </c>
      <c r="D5" s="334" t="s">
        <v>203</v>
      </c>
      <c r="E5" s="335" t="s">
        <v>276</v>
      </c>
      <c r="F5" s="336" t="s">
        <v>164</v>
      </c>
      <c r="G5" s="334" t="s">
        <v>865</v>
      </c>
      <c r="H5" s="337" t="s">
        <v>93</v>
      </c>
      <c r="I5" s="338">
        <v>0.89400000000000002</v>
      </c>
      <c r="J5" s="330" t="s">
        <v>866</v>
      </c>
      <c r="K5" s="339">
        <v>6924303.7599999998</v>
      </c>
      <c r="L5" s="339">
        <v>2611650</v>
      </c>
      <c r="M5" s="340">
        <v>4312653.76</v>
      </c>
      <c r="N5" s="341">
        <v>0.5</v>
      </c>
      <c r="O5" s="342">
        <v>0</v>
      </c>
      <c r="P5" s="342">
        <v>0</v>
      </c>
      <c r="Q5" s="342">
        <v>0</v>
      </c>
      <c r="R5" s="342">
        <v>0</v>
      </c>
      <c r="S5" s="343">
        <v>2611650</v>
      </c>
      <c r="T5" s="344">
        <v>0</v>
      </c>
      <c r="U5" s="345">
        <v>0</v>
      </c>
      <c r="V5" s="345">
        <v>0</v>
      </c>
      <c r="W5" s="345">
        <v>0</v>
      </c>
      <c r="X5" s="345">
        <v>0</v>
      </c>
      <c r="Y5" s="345">
        <v>0</v>
      </c>
      <c r="Z5" s="345">
        <v>0</v>
      </c>
      <c r="AA5" s="257" t="b">
        <f t="shared" si="3"/>
        <v>1</v>
      </c>
      <c r="AB5" s="140">
        <f t="shared" si="4"/>
        <v>0.38</v>
      </c>
      <c r="AC5" s="141" t="b">
        <f t="shared" si="5"/>
        <v>0</v>
      </c>
      <c r="AD5" s="141" t="b">
        <f t="shared" si="6"/>
        <v>1</v>
      </c>
    </row>
    <row r="6" spans="1:30" ht="15" x14ac:dyDescent="0.2">
      <c r="A6" s="276" t="s">
        <v>46</v>
      </c>
      <c r="B6" s="282" t="s">
        <v>415</v>
      </c>
      <c r="C6" s="278" t="s">
        <v>92</v>
      </c>
      <c r="D6" s="283" t="s">
        <v>357</v>
      </c>
      <c r="E6" s="284" t="s">
        <v>249</v>
      </c>
      <c r="F6" s="260" t="s">
        <v>163</v>
      </c>
      <c r="G6" s="285" t="s">
        <v>419</v>
      </c>
      <c r="H6" s="286" t="s">
        <v>93</v>
      </c>
      <c r="I6" s="150">
        <v>4.6619999999999999</v>
      </c>
      <c r="J6" s="146" t="s">
        <v>421</v>
      </c>
      <c r="K6" s="216">
        <v>4352666.3</v>
      </c>
      <c r="L6" s="216">
        <v>2611599</v>
      </c>
      <c r="M6" s="220">
        <v>1741067.2999999998</v>
      </c>
      <c r="N6" s="221">
        <v>0.6</v>
      </c>
      <c r="O6" s="258">
        <v>0</v>
      </c>
      <c r="P6" s="258">
        <v>0</v>
      </c>
      <c r="Q6" s="258">
        <v>0</v>
      </c>
      <c r="R6" s="258">
        <v>0</v>
      </c>
      <c r="S6" s="258">
        <v>0</v>
      </c>
      <c r="T6" s="256">
        <v>517727.87</v>
      </c>
      <c r="U6" s="256">
        <v>2093871.13</v>
      </c>
      <c r="V6" s="256">
        <v>0</v>
      </c>
      <c r="W6" s="256">
        <v>0</v>
      </c>
      <c r="X6" s="256">
        <v>0</v>
      </c>
      <c r="Y6" s="256">
        <v>0</v>
      </c>
      <c r="Z6" s="256">
        <v>0</v>
      </c>
      <c r="AA6" s="257" t="b">
        <f t="shared" ref="AA6:AA7" si="7">L6=SUM(O6:Z6)</f>
        <v>1</v>
      </c>
      <c r="AB6" s="140">
        <f t="shared" si="4"/>
        <v>0.6</v>
      </c>
      <c r="AC6" s="141" t="b">
        <f t="shared" si="5"/>
        <v>1</v>
      </c>
      <c r="AD6" s="141" t="b">
        <f t="shared" si="6"/>
        <v>1</v>
      </c>
    </row>
    <row r="7" spans="1:30" ht="36" x14ac:dyDescent="0.2">
      <c r="A7" s="276" t="s">
        <v>47</v>
      </c>
      <c r="B7" s="282" t="s">
        <v>416</v>
      </c>
      <c r="C7" s="278" t="s">
        <v>92</v>
      </c>
      <c r="D7" s="283" t="s">
        <v>217</v>
      </c>
      <c r="E7" s="284" t="s">
        <v>305</v>
      </c>
      <c r="F7" s="260" t="s">
        <v>165</v>
      </c>
      <c r="G7" s="285" t="s">
        <v>420</v>
      </c>
      <c r="H7" s="286" t="s">
        <v>93</v>
      </c>
      <c r="I7" s="150">
        <v>0.94699999999999995</v>
      </c>
      <c r="J7" s="146" t="s">
        <v>422</v>
      </c>
      <c r="K7" s="216">
        <v>5121534.2699999996</v>
      </c>
      <c r="L7" s="216">
        <v>3072920</v>
      </c>
      <c r="M7" s="220">
        <v>2048614.2699999996</v>
      </c>
      <c r="N7" s="221">
        <v>0.6</v>
      </c>
      <c r="O7" s="258">
        <v>0</v>
      </c>
      <c r="P7" s="258">
        <v>0</v>
      </c>
      <c r="Q7" s="258">
        <v>0</v>
      </c>
      <c r="R7" s="258">
        <v>0</v>
      </c>
      <c r="S7" s="258">
        <v>0</v>
      </c>
      <c r="T7" s="256">
        <v>1553015</v>
      </c>
      <c r="U7" s="256">
        <v>1519905</v>
      </c>
      <c r="V7" s="256">
        <v>0</v>
      </c>
      <c r="W7" s="256">
        <v>0</v>
      </c>
      <c r="X7" s="256">
        <v>0</v>
      </c>
      <c r="Y7" s="256">
        <v>0</v>
      </c>
      <c r="Z7" s="256">
        <v>0</v>
      </c>
      <c r="AA7" s="257" t="b">
        <f t="shared" si="7"/>
        <v>1</v>
      </c>
      <c r="AB7" s="140">
        <f t="shared" si="4"/>
        <v>0.6</v>
      </c>
      <c r="AC7" s="141" t="b">
        <f t="shared" si="5"/>
        <v>1</v>
      </c>
      <c r="AD7" s="141" t="b">
        <f t="shared" si="6"/>
        <v>1</v>
      </c>
    </row>
    <row r="8" spans="1:30" ht="24" x14ac:dyDescent="0.2">
      <c r="A8" s="276" t="s">
        <v>48</v>
      </c>
      <c r="B8" s="282" t="s">
        <v>417</v>
      </c>
      <c r="C8" s="278" t="s">
        <v>92</v>
      </c>
      <c r="D8" s="283" t="s">
        <v>328</v>
      </c>
      <c r="E8" s="284" t="s">
        <v>315</v>
      </c>
      <c r="F8" s="260" t="s">
        <v>162</v>
      </c>
      <c r="G8" s="285" t="s">
        <v>426</v>
      </c>
      <c r="H8" s="286" t="s">
        <v>93</v>
      </c>
      <c r="I8" s="150">
        <v>0.5</v>
      </c>
      <c r="J8" s="146" t="s">
        <v>511</v>
      </c>
      <c r="K8" s="216">
        <v>1878989.57</v>
      </c>
      <c r="L8" s="216">
        <v>1127393</v>
      </c>
      <c r="M8" s="220">
        <v>751596.57000000007</v>
      </c>
      <c r="N8" s="221">
        <v>0.6</v>
      </c>
      <c r="O8" s="258">
        <v>0</v>
      </c>
      <c r="P8" s="258">
        <v>0</v>
      </c>
      <c r="Q8" s="258">
        <v>0</v>
      </c>
      <c r="R8" s="258">
        <v>0</v>
      </c>
      <c r="S8" s="258">
        <v>0</v>
      </c>
      <c r="T8" s="256">
        <v>788688</v>
      </c>
      <c r="U8" s="256">
        <v>338705</v>
      </c>
      <c r="V8" s="256">
        <v>0</v>
      </c>
      <c r="W8" s="256">
        <v>0</v>
      </c>
      <c r="X8" s="256">
        <v>0</v>
      </c>
      <c r="Y8" s="256">
        <v>0</v>
      </c>
      <c r="Z8" s="256">
        <v>0</v>
      </c>
      <c r="AA8" s="257" t="b">
        <f t="shared" ref="AA8" si="8">L8=SUM(O8:Z8)</f>
        <v>1</v>
      </c>
      <c r="AB8" s="140">
        <f t="shared" si="4"/>
        <v>0.6</v>
      </c>
      <c r="AC8" s="141" t="b">
        <f t="shared" si="5"/>
        <v>1</v>
      </c>
      <c r="AD8" s="141" t="b">
        <f t="shared" si="6"/>
        <v>1</v>
      </c>
    </row>
    <row r="9" spans="1:30" ht="36" x14ac:dyDescent="0.2">
      <c r="A9" s="276" t="s">
        <v>868</v>
      </c>
      <c r="B9" s="287" t="s">
        <v>418</v>
      </c>
      <c r="C9" s="278" t="s">
        <v>92</v>
      </c>
      <c r="D9" s="288" t="s">
        <v>190</v>
      </c>
      <c r="E9" s="289" t="s">
        <v>306</v>
      </c>
      <c r="F9" s="290" t="s">
        <v>163</v>
      </c>
      <c r="G9" s="288" t="s">
        <v>413</v>
      </c>
      <c r="H9" s="291" t="s">
        <v>93</v>
      </c>
      <c r="I9" s="292">
        <v>0.66500000000000004</v>
      </c>
      <c r="J9" s="293" t="s">
        <v>425</v>
      </c>
      <c r="K9" s="294">
        <v>24196129.219999999</v>
      </c>
      <c r="L9" s="294">
        <v>13514612.25</v>
      </c>
      <c r="M9" s="295">
        <v>10681516.969999999</v>
      </c>
      <c r="N9" s="296">
        <v>0.6</v>
      </c>
      <c r="O9" s="297">
        <v>0</v>
      </c>
      <c r="P9" s="297">
        <v>0</v>
      </c>
      <c r="Q9" s="298">
        <v>0</v>
      </c>
      <c r="R9" s="298">
        <v>0</v>
      </c>
      <c r="S9" s="299">
        <v>0</v>
      </c>
      <c r="T9" s="299">
        <v>2114417.25</v>
      </c>
      <c r="U9" s="300">
        <v>10478760</v>
      </c>
      <c r="V9" s="300">
        <v>921435</v>
      </c>
      <c r="W9" s="300">
        <v>0</v>
      </c>
      <c r="X9" s="300">
        <v>0</v>
      </c>
      <c r="Y9" s="300">
        <v>0</v>
      </c>
      <c r="Z9" s="300">
        <v>0</v>
      </c>
      <c r="AA9" s="257" t="b">
        <f t="shared" ref="AA9" si="9">L9=SUM(O9:Z9)</f>
        <v>1</v>
      </c>
      <c r="AB9" s="140">
        <f t="shared" ref="AB9" si="10">ROUND(L9/K9,2)</f>
        <v>0.56000000000000005</v>
      </c>
      <c r="AC9" s="141" t="b">
        <f t="shared" ref="AC9" si="11">AB9=N9</f>
        <v>0</v>
      </c>
      <c r="AD9" s="141" t="b">
        <f t="shared" ref="AD9" si="12">K9=L9+M9</f>
        <v>1</v>
      </c>
    </row>
    <row r="10" spans="1:30" ht="15" x14ac:dyDescent="0.2">
      <c r="A10" s="230" t="s">
        <v>50</v>
      </c>
      <c r="B10" s="217" t="s">
        <v>512</v>
      </c>
      <c r="C10" s="93" t="s">
        <v>83</v>
      </c>
      <c r="D10" s="218" t="s">
        <v>327</v>
      </c>
      <c r="E10" s="215" t="s">
        <v>238</v>
      </c>
      <c r="F10" s="146" t="s">
        <v>153</v>
      </c>
      <c r="G10" s="149" t="s">
        <v>586</v>
      </c>
      <c r="H10" s="219" t="s">
        <v>93</v>
      </c>
      <c r="I10" s="150">
        <v>0.73399999999999999</v>
      </c>
      <c r="J10" s="146" t="s">
        <v>485</v>
      </c>
      <c r="K10" s="216">
        <v>5999737.3300000001</v>
      </c>
      <c r="L10" s="216">
        <f t="shared" ref="L10:L70" si="13">ROUNDDOWN(K10*N10,0)</f>
        <v>2999868</v>
      </c>
      <c r="M10" s="220">
        <f>K10-L10</f>
        <v>2999869.33</v>
      </c>
      <c r="N10" s="221">
        <v>0.5</v>
      </c>
      <c r="O10" s="258">
        <v>0</v>
      </c>
      <c r="P10" s="258">
        <v>0</v>
      </c>
      <c r="Q10" s="258">
        <v>0</v>
      </c>
      <c r="R10" s="258">
        <v>0</v>
      </c>
      <c r="S10" s="258">
        <v>0</v>
      </c>
      <c r="T10" s="256">
        <v>0</v>
      </c>
      <c r="U10" s="256">
        <f>L10</f>
        <v>2999868</v>
      </c>
      <c r="V10" s="256">
        <v>0</v>
      </c>
      <c r="W10" s="256">
        <v>0</v>
      </c>
      <c r="X10" s="256">
        <v>0</v>
      </c>
      <c r="Y10" s="256">
        <v>0</v>
      </c>
      <c r="Z10" s="256">
        <v>0</v>
      </c>
      <c r="AA10" s="257" t="b">
        <f>L10=SUM(O10:Z10)</f>
        <v>1</v>
      </c>
      <c r="AB10" s="140">
        <f t="shared" si="0"/>
        <v>0.5</v>
      </c>
      <c r="AC10" s="141" t="b">
        <f t="shared" si="1"/>
        <v>1</v>
      </c>
      <c r="AD10" s="141" t="b">
        <f t="shared" si="2"/>
        <v>1</v>
      </c>
    </row>
    <row r="11" spans="1:30" ht="36" x14ac:dyDescent="0.2">
      <c r="A11" s="230" t="s">
        <v>51</v>
      </c>
      <c r="B11" s="217" t="s">
        <v>513</v>
      </c>
      <c r="C11" s="93" t="s">
        <v>83</v>
      </c>
      <c r="D11" s="218" t="s">
        <v>178</v>
      </c>
      <c r="E11" s="215" t="s">
        <v>287</v>
      </c>
      <c r="F11" s="146" t="s">
        <v>152</v>
      </c>
      <c r="G11" s="149" t="s">
        <v>587</v>
      </c>
      <c r="H11" s="219" t="s">
        <v>93</v>
      </c>
      <c r="I11" s="150">
        <v>1.2649999999999999</v>
      </c>
      <c r="J11" s="146" t="s">
        <v>508</v>
      </c>
      <c r="K11" s="216">
        <v>5990000</v>
      </c>
      <c r="L11" s="216">
        <f t="shared" si="13"/>
        <v>2995000</v>
      </c>
      <c r="M11" s="220">
        <f t="shared" ref="M11:M74" si="14">K11-L11</f>
        <v>2995000</v>
      </c>
      <c r="N11" s="221">
        <v>0.5</v>
      </c>
      <c r="O11" s="258">
        <v>0</v>
      </c>
      <c r="P11" s="258">
        <v>0</v>
      </c>
      <c r="Q11" s="258">
        <v>0</v>
      </c>
      <c r="R11" s="258">
        <v>0</v>
      </c>
      <c r="S11" s="258">
        <v>0</v>
      </c>
      <c r="T11" s="256">
        <v>0</v>
      </c>
      <c r="U11" s="256">
        <f t="shared" ref="U11:U74" si="15">L11</f>
        <v>2995000</v>
      </c>
      <c r="V11" s="256">
        <v>0</v>
      </c>
      <c r="W11" s="256">
        <v>0</v>
      </c>
      <c r="X11" s="256">
        <v>0</v>
      </c>
      <c r="Y11" s="256">
        <v>0</v>
      </c>
      <c r="Z11" s="256">
        <v>0</v>
      </c>
      <c r="AA11" s="257" t="b">
        <f t="shared" ref="AA11:AA74" si="16">L11=SUM(O11:Z11)</f>
        <v>1</v>
      </c>
      <c r="AB11" s="140">
        <f t="shared" si="0"/>
        <v>0.5</v>
      </c>
      <c r="AC11" s="141" t="b">
        <f t="shared" si="1"/>
        <v>1</v>
      </c>
      <c r="AD11" s="141" t="b">
        <f t="shared" si="2"/>
        <v>1</v>
      </c>
    </row>
    <row r="12" spans="1:30" ht="36" x14ac:dyDescent="0.2">
      <c r="A12" s="230" t="s">
        <v>52</v>
      </c>
      <c r="B12" s="217" t="s">
        <v>514</v>
      </c>
      <c r="C12" s="93" t="s">
        <v>83</v>
      </c>
      <c r="D12" s="218" t="s">
        <v>333</v>
      </c>
      <c r="E12" s="215" t="s">
        <v>101</v>
      </c>
      <c r="F12" s="146" t="s">
        <v>333</v>
      </c>
      <c r="G12" s="149" t="s">
        <v>588</v>
      </c>
      <c r="H12" s="219" t="s">
        <v>93</v>
      </c>
      <c r="I12" s="150">
        <v>0.88300000000000001</v>
      </c>
      <c r="J12" s="146" t="s">
        <v>508</v>
      </c>
      <c r="K12" s="216">
        <v>5907336.9000000004</v>
      </c>
      <c r="L12" s="216">
        <f t="shared" si="13"/>
        <v>2953668</v>
      </c>
      <c r="M12" s="220">
        <f t="shared" si="14"/>
        <v>2953668.9000000004</v>
      </c>
      <c r="N12" s="221">
        <v>0.5</v>
      </c>
      <c r="O12" s="258">
        <v>0</v>
      </c>
      <c r="P12" s="258">
        <v>0</v>
      </c>
      <c r="Q12" s="258">
        <v>0</v>
      </c>
      <c r="R12" s="258">
        <v>0</v>
      </c>
      <c r="S12" s="258">
        <v>0</v>
      </c>
      <c r="T12" s="256">
        <v>0</v>
      </c>
      <c r="U12" s="256">
        <f t="shared" si="15"/>
        <v>2953668</v>
      </c>
      <c r="V12" s="256">
        <v>0</v>
      </c>
      <c r="W12" s="256">
        <v>0</v>
      </c>
      <c r="X12" s="256">
        <v>0</v>
      </c>
      <c r="Y12" s="256">
        <v>0</v>
      </c>
      <c r="Z12" s="256">
        <v>0</v>
      </c>
      <c r="AA12" s="257" t="b">
        <f t="shared" si="16"/>
        <v>1</v>
      </c>
      <c r="AB12" s="140">
        <f t="shared" si="0"/>
        <v>0.5</v>
      </c>
      <c r="AC12" s="141" t="b">
        <f t="shared" si="1"/>
        <v>1</v>
      </c>
      <c r="AD12" s="141" t="b">
        <f t="shared" si="2"/>
        <v>1</v>
      </c>
    </row>
    <row r="13" spans="1:30" ht="24" x14ac:dyDescent="0.2">
      <c r="A13" s="230" t="s">
        <v>53</v>
      </c>
      <c r="B13" s="217" t="s">
        <v>515</v>
      </c>
      <c r="C13" s="93" t="s">
        <v>83</v>
      </c>
      <c r="D13" s="218" t="s">
        <v>193</v>
      </c>
      <c r="E13" s="215" t="s">
        <v>273</v>
      </c>
      <c r="F13" s="146" t="s">
        <v>157</v>
      </c>
      <c r="G13" s="149" t="s">
        <v>589</v>
      </c>
      <c r="H13" s="219" t="s">
        <v>94</v>
      </c>
      <c r="I13" s="150">
        <v>0.91600000000000004</v>
      </c>
      <c r="J13" s="146" t="s">
        <v>477</v>
      </c>
      <c r="K13" s="216">
        <v>2588610.7400000002</v>
      </c>
      <c r="L13" s="216">
        <f t="shared" si="13"/>
        <v>1294305</v>
      </c>
      <c r="M13" s="220">
        <f t="shared" si="14"/>
        <v>1294305.7400000002</v>
      </c>
      <c r="N13" s="221">
        <v>0.5</v>
      </c>
      <c r="O13" s="258">
        <v>0</v>
      </c>
      <c r="P13" s="258">
        <v>0</v>
      </c>
      <c r="Q13" s="258">
        <v>0</v>
      </c>
      <c r="R13" s="258">
        <v>0</v>
      </c>
      <c r="S13" s="258">
        <v>0</v>
      </c>
      <c r="T13" s="256">
        <v>0</v>
      </c>
      <c r="U13" s="256">
        <f t="shared" si="15"/>
        <v>1294305</v>
      </c>
      <c r="V13" s="256">
        <v>0</v>
      </c>
      <c r="W13" s="256">
        <v>0</v>
      </c>
      <c r="X13" s="256">
        <v>0</v>
      </c>
      <c r="Y13" s="256">
        <v>0</v>
      </c>
      <c r="Z13" s="256">
        <v>0</v>
      </c>
      <c r="AA13" s="257" t="b">
        <f t="shared" si="16"/>
        <v>1</v>
      </c>
      <c r="AB13" s="140">
        <f t="shared" si="0"/>
        <v>0.5</v>
      </c>
      <c r="AC13" s="141" t="b">
        <f t="shared" si="1"/>
        <v>1</v>
      </c>
      <c r="AD13" s="141" t="b">
        <f t="shared" si="2"/>
        <v>1</v>
      </c>
    </row>
    <row r="14" spans="1:30" ht="36" x14ac:dyDescent="0.2">
      <c r="A14" s="230" t="s">
        <v>54</v>
      </c>
      <c r="B14" s="217" t="s">
        <v>516</v>
      </c>
      <c r="C14" s="93" t="s">
        <v>83</v>
      </c>
      <c r="D14" s="218" t="s">
        <v>326</v>
      </c>
      <c r="E14" s="215" t="s">
        <v>253</v>
      </c>
      <c r="F14" s="146" t="s">
        <v>154</v>
      </c>
      <c r="G14" s="149" t="s">
        <v>590</v>
      </c>
      <c r="H14" s="219" t="s">
        <v>93</v>
      </c>
      <c r="I14" s="150">
        <v>0.89600000000000002</v>
      </c>
      <c r="J14" s="146" t="s">
        <v>659</v>
      </c>
      <c r="K14" s="216">
        <v>5999000</v>
      </c>
      <c r="L14" s="216">
        <f t="shared" si="13"/>
        <v>2999500</v>
      </c>
      <c r="M14" s="220">
        <f t="shared" si="14"/>
        <v>2999500</v>
      </c>
      <c r="N14" s="221">
        <v>0.5</v>
      </c>
      <c r="O14" s="258">
        <v>0</v>
      </c>
      <c r="P14" s="258">
        <v>0</v>
      </c>
      <c r="Q14" s="258">
        <v>0</v>
      </c>
      <c r="R14" s="258">
        <v>0</v>
      </c>
      <c r="S14" s="258">
        <v>0</v>
      </c>
      <c r="T14" s="256">
        <v>0</v>
      </c>
      <c r="U14" s="256">
        <f t="shared" si="15"/>
        <v>2999500</v>
      </c>
      <c r="V14" s="256">
        <v>0</v>
      </c>
      <c r="W14" s="256">
        <v>0</v>
      </c>
      <c r="X14" s="256">
        <v>0</v>
      </c>
      <c r="Y14" s="256">
        <v>0</v>
      </c>
      <c r="Z14" s="256">
        <v>0</v>
      </c>
      <c r="AA14" s="257" t="b">
        <f t="shared" si="16"/>
        <v>1</v>
      </c>
      <c r="AB14" s="140">
        <f t="shared" si="0"/>
        <v>0.5</v>
      </c>
      <c r="AC14" s="141" t="b">
        <f t="shared" si="1"/>
        <v>1</v>
      </c>
      <c r="AD14" s="141" t="b">
        <f t="shared" si="2"/>
        <v>1</v>
      </c>
    </row>
    <row r="15" spans="1:30" ht="24" x14ac:dyDescent="0.2">
      <c r="A15" s="230" t="s">
        <v>55</v>
      </c>
      <c r="B15" s="217" t="s">
        <v>517</v>
      </c>
      <c r="C15" s="93" t="s">
        <v>83</v>
      </c>
      <c r="D15" s="218" t="s">
        <v>172</v>
      </c>
      <c r="E15" s="215" t="s">
        <v>240</v>
      </c>
      <c r="F15" s="146" t="s">
        <v>167</v>
      </c>
      <c r="G15" s="149" t="s">
        <v>591</v>
      </c>
      <c r="H15" s="219" t="s">
        <v>94</v>
      </c>
      <c r="I15" s="150">
        <v>1.1319999999999999</v>
      </c>
      <c r="J15" s="146" t="s">
        <v>475</v>
      </c>
      <c r="K15" s="216">
        <v>1779569.69</v>
      </c>
      <c r="L15" s="216">
        <f t="shared" si="13"/>
        <v>889784</v>
      </c>
      <c r="M15" s="220">
        <f t="shared" si="14"/>
        <v>889785.69</v>
      </c>
      <c r="N15" s="221">
        <v>0.5</v>
      </c>
      <c r="O15" s="258">
        <v>0</v>
      </c>
      <c r="P15" s="258">
        <v>0</v>
      </c>
      <c r="Q15" s="258">
        <v>0</v>
      </c>
      <c r="R15" s="258">
        <v>0</v>
      </c>
      <c r="S15" s="258">
        <v>0</v>
      </c>
      <c r="T15" s="256">
        <v>0</v>
      </c>
      <c r="U15" s="256">
        <f t="shared" si="15"/>
        <v>889784</v>
      </c>
      <c r="V15" s="256">
        <v>0</v>
      </c>
      <c r="W15" s="256">
        <v>0</v>
      </c>
      <c r="X15" s="256">
        <v>0</v>
      </c>
      <c r="Y15" s="256">
        <v>0</v>
      </c>
      <c r="Z15" s="256">
        <v>0</v>
      </c>
      <c r="AA15" s="257" t="b">
        <f t="shared" si="16"/>
        <v>1</v>
      </c>
      <c r="AB15" s="140">
        <f t="shared" si="0"/>
        <v>0.5</v>
      </c>
      <c r="AC15" s="141" t="b">
        <f t="shared" si="1"/>
        <v>1</v>
      </c>
      <c r="AD15" s="141" t="b">
        <f t="shared" si="2"/>
        <v>1</v>
      </c>
    </row>
    <row r="16" spans="1:30" ht="24" x14ac:dyDescent="0.2">
      <c r="A16" s="230" t="s">
        <v>56</v>
      </c>
      <c r="B16" s="217" t="s">
        <v>518</v>
      </c>
      <c r="C16" s="93" t="s">
        <v>83</v>
      </c>
      <c r="D16" s="218" t="s">
        <v>196</v>
      </c>
      <c r="E16" s="215" t="s">
        <v>258</v>
      </c>
      <c r="F16" s="146" t="s">
        <v>156</v>
      </c>
      <c r="G16" s="259" t="s">
        <v>592</v>
      </c>
      <c r="H16" s="219" t="s">
        <v>94</v>
      </c>
      <c r="I16" s="150">
        <v>0.24399999999999999</v>
      </c>
      <c r="J16" s="146" t="s">
        <v>481</v>
      </c>
      <c r="K16" s="216">
        <v>1126163.6000000001</v>
      </c>
      <c r="L16" s="216">
        <f t="shared" si="13"/>
        <v>563081</v>
      </c>
      <c r="M16" s="220">
        <f t="shared" si="14"/>
        <v>563082.60000000009</v>
      </c>
      <c r="N16" s="221">
        <v>0.5</v>
      </c>
      <c r="O16" s="258">
        <v>0</v>
      </c>
      <c r="P16" s="258">
        <v>0</v>
      </c>
      <c r="Q16" s="258">
        <v>0</v>
      </c>
      <c r="R16" s="258">
        <v>0</v>
      </c>
      <c r="S16" s="258">
        <v>0</v>
      </c>
      <c r="T16" s="256">
        <v>0</v>
      </c>
      <c r="U16" s="256">
        <f t="shared" si="15"/>
        <v>563081</v>
      </c>
      <c r="V16" s="256">
        <v>0</v>
      </c>
      <c r="W16" s="256">
        <v>0</v>
      </c>
      <c r="X16" s="256">
        <v>0</v>
      </c>
      <c r="Y16" s="256">
        <v>0</v>
      </c>
      <c r="Z16" s="256">
        <v>0</v>
      </c>
      <c r="AA16" s="257" t="b">
        <f t="shared" si="16"/>
        <v>1</v>
      </c>
      <c r="AB16" s="140">
        <f t="shared" si="0"/>
        <v>0.5</v>
      </c>
      <c r="AC16" s="141" t="b">
        <f t="shared" si="1"/>
        <v>1</v>
      </c>
      <c r="AD16" s="141" t="b">
        <f t="shared" si="2"/>
        <v>1</v>
      </c>
    </row>
    <row r="17" spans="1:30" ht="36" x14ac:dyDescent="0.2">
      <c r="A17" s="230" t="s">
        <v>57</v>
      </c>
      <c r="B17" s="217" t="s">
        <v>519</v>
      </c>
      <c r="C17" s="93" t="s">
        <v>83</v>
      </c>
      <c r="D17" s="218" t="s">
        <v>331</v>
      </c>
      <c r="E17" s="215" t="s">
        <v>283</v>
      </c>
      <c r="F17" s="146" t="s">
        <v>159</v>
      </c>
      <c r="G17" s="149" t="s">
        <v>593</v>
      </c>
      <c r="H17" s="219" t="s">
        <v>95</v>
      </c>
      <c r="I17" s="150">
        <v>1.02</v>
      </c>
      <c r="J17" s="146" t="s">
        <v>660</v>
      </c>
      <c r="K17" s="216">
        <v>2707769.54</v>
      </c>
      <c r="L17" s="216">
        <f t="shared" si="13"/>
        <v>1353884</v>
      </c>
      <c r="M17" s="220">
        <f t="shared" si="14"/>
        <v>1353885.54</v>
      </c>
      <c r="N17" s="221">
        <v>0.5</v>
      </c>
      <c r="O17" s="258">
        <v>0</v>
      </c>
      <c r="P17" s="258">
        <v>0</v>
      </c>
      <c r="Q17" s="258">
        <v>0</v>
      </c>
      <c r="R17" s="258">
        <v>0</v>
      </c>
      <c r="S17" s="258">
        <v>0</v>
      </c>
      <c r="T17" s="256">
        <v>0</v>
      </c>
      <c r="U17" s="256">
        <f t="shared" si="15"/>
        <v>1353884</v>
      </c>
      <c r="V17" s="256">
        <v>0</v>
      </c>
      <c r="W17" s="256">
        <v>0</v>
      </c>
      <c r="X17" s="256">
        <v>0</v>
      </c>
      <c r="Y17" s="256">
        <v>0</v>
      </c>
      <c r="Z17" s="256">
        <v>0</v>
      </c>
      <c r="AA17" s="257" t="b">
        <f t="shared" si="16"/>
        <v>1</v>
      </c>
      <c r="AB17" s="140">
        <f t="shared" si="0"/>
        <v>0.5</v>
      </c>
      <c r="AC17" s="141" t="b">
        <f t="shared" si="1"/>
        <v>1</v>
      </c>
      <c r="AD17" s="141" t="b">
        <f t="shared" si="2"/>
        <v>1</v>
      </c>
    </row>
    <row r="18" spans="1:30" ht="24" x14ac:dyDescent="0.2">
      <c r="A18" s="230" t="s">
        <v>58</v>
      </c>
      <c r="B18" s="217" t="s">
        <v>520</v>
      </c>
      <c r="C18" s="93" t="s">
        <v>83</v>
      </c>
      <c r="D18" s="218" t="s">
        <v>220</v>
      </c>
      <c r="E18" s="215" t="s">
        <v>244</v>
      </c>
      <c r="F18" s="146" t="s">
        <v>164</v>
      </c>
      <c r="G18" s="149" t="s">
        <v>594</v>
      </c>
      <c r="H18" s="219" t="s">
        <v>94</v>
      </c>
      <c r="I18" s="150">
        <v>2.694</v>
      </c>
      <c r="J18" s="146" t="s">
        <v>661</v>
      </c>
      <c r="K18" s="216">
        <v>2515562.7000000002</v>
      </c>
      <c r="L18" s="216">
        <f t="shared" si="13"/>
        <v>1257781</v>
      </c>
      <c r="M18" s="220">
        <f t="shared" si="14"/>
        <v>1257781.7000000002</v>
      </c>
      <c r="N18" s="221">
        <v>0.5</v>
      </c>
      <c r="O18" s="258">
        <v>0</v>
      </c>
      <c r="P18" s="258">
        <v>0</v>
      </c>
      <c r="Q18" s="258">
        <v>0</v>
      </c>
      <c r="R18" s="258">
        <v>0</v>
      </c>
      <c r="S18" s="258">
        <v>0</v>
      </c>
      <c r="T18" s="256">
        <v>0</v>
      </c>
      <c r="U18" s="256">
        <f t="shared" si="15"/>
        <v>1257781</v>
      </c>
      <c r="V18" s="256">
        <v>0</v>
      </c>
      <c r="W18" s="256">
        <v>0</v>
      </c>
      <c r="X18" s="256">
        <v>0</v>
      </c>
      <c r="Y18" s="256">
        <v>0</v>
      </c>
      <c r="Z18" s="256">
        <v>0</v>
      </c>
      <c r="AA18" s="257" t="b">
        <f t="shared" si="16"/>
        <v>1</v>
      </c>
      <c r="AB18" s="140">
        <f t="shared" si="0"/>
        <v>0.5</v>
      </c>
      <c r="AC18" s="141" t="b">
        <f t="shared" si="1"/>
        <v>1</v>
      </c>
      <c r="AD18" s="141" t="b">
        <f t="shared" si="2"/>
        <v>1</v>
      </c>
    </row>
    <row r="19" spans="1:30" ht="24" x14ac:dyDescent="0.2">
      <c r="A19" s="230" t="s">
        <v>59</v>
      </c>
      <c r="B19" s="217" t="s">
        <v>521</v>
      </c>
      <c r="C19" s="93" t="s">
        <v>83</v>
      </c>
      <c r="D19" s="218" t="s">
        <v>358</v>
      </c>
      <c r="E19" s="215" t="s">
        <v>292</v>
      </c>
      <c r="F19" s="146" t="s">
        <v>160</v>
      </c>
      <c r="G19" s="149" t="s">
        <v>595</v>
      </c>
      <c r="H19" s="219" t="s">
        <v>94</v>
      </c>
      <c r="I19" s="150">
        <v>0.41799999999999998</v>
      </c>
      <c r="J19" s="146" t="s">
        <v>662</v>
      </c>
      <c r="K19" s="216">
        <v>1567867.43</v>
      </c>
      <c r="L19" s="216">
        <f t="shared" si="13"/>
        <v>783933</v>
      </c>
      <c r="M19" s="220">
        <f t="shared" si="14"/>
        <v>783934.42999999993</v>
      </c>
      <c r="N19" s="221">
        <v>0.5</v>
      </c>
      <c r="O19" s="258">
        <v>0</v>
      </c>
      <c r="P19" s="258">
        <v>0</v>
      </c>
      <c r="Q19" s="258">
        <v>0</v>
      </c>
      <c r="R19" s="258">
        <v>0</v>
      </c>
      <c r="S19" s="258">
        <v>0</v>
      </c>
      <c r="T19" s="256">
        <v>0</v>
      </c>
      <c r="U19" s="256">
        <f t="shared" si="15"/>
        <v>783933</v>
      </c>
      <c r="V19" s="256">
        <v>0</v>
      </c>
      <c r="W19" s="256">
        <v>0</v>
      </c>
      <c r="X19" s="256">
        <v>0</v>
      </c>
      <c r="Y19" s="256">
        <v>0</v>
      </c>
      <c r="Z19" s="256">
        <v>0</v>
      </c>
      <c r="AA19" s="257" t="b">
        <f t="shared" si="16"/>
        <v>1</v>
      </c>
      <c r="AB19" s="140">
        <f t="shared" si="0"/>
        <v>0.5</v>
      </c>
      <c r="AC19" s="141" t="b">
        <f t="shared" si="1"/>
        <v>1</v>
      </c>
      <c r="AD19" s="141" t="b">
        <f t="shared" si="2"/>
        <v>1</v>
      </c>
    </row>
    <row r="20" spans="1:30" ht="24" x14ac:dyDescent="0.2">
      <c r="A20" s="230" t="s">
        <v>60</v>
      </c>
      <c r="B20" s="217" t="s">
        <v>522</v>
      </c>
      <c r="C20" s="93" t="s">
        <v>83</v>
      </c>
      <c r="D20" s="218" t="s">
        <v>180</v>
      </c>
      <c r="E20" s="215" t="s">
        <v>286</v>
      </c>
      <c r="F20" s="146" t="s">
        <v>163</v>
      </c>
      <c r="G20" s="149" t="s">
        <v>596</v>
      </c>
      <c r="H20" s="219" t="s">
        <v>93</v>
      </c>
      <c r="I20" s="150">
        <v>0.46300000000000002</v>
      </c>
      <c r="J20" s="146" t="s">
        <v>481</v>
      </c>
      <c r="K20" s="216">
        <v>1152097.19</v>
      </c>
      <c r="L20" s="216">
        <f t="shared" si="13"/>
        <v>576048</v>
      </c>
      <c r="M20" s="220">
        <f t="shared" si="14"/>
        <v>576049.18999999994</v>
      </c>
      <c r="N20" s="221">
        <v>0.5</v>
      </c>
      <c r="O20" s="258">
        <v>0</v>
      </c>
      <c r="P20" s="258">
        <v>0</v>
      </c>
      <c r="Q20" s="258">
        <v>0</v>
      </c>
      <c r="R20" s="258">
        <v>0</v>
      </c>
      <c r="S20" s="258">
        <v>0</v>
      </c>
      <c r="T20" s="256">
        <v>0</v>
      </c>
      <c r="U20" s="256">
        <f t="shared" si="15"/>
        <v>576048</v>
      </c>
      <c r="V20" s="256">
        <v>0</v>
      </c>
      <c r="W20" s="256">
        <v>0</v>
      </c>
      <c r="X20" s="256">
        <v>0</v>
      </c>
      <c r="Y20" s="256">
        <v>0</v>
      </c>
      <c r="Z20" s="256">
        <v>0</v>
      </c>
      <c r="AA20" s="257" t="b">
        <f t="shared" si="16"/>
        <v>1</v>
      </c>
      <c r="AB20" s="140">
        <f t="shared" si="0"/>
        <v>0.5</v>
      </c>
      <c r="AC20" s="141" t="b">
        <f t="shared" si="1"/>
        <v>1</v>
      </c>
      <c r="AD20" s="141" t="b">
        <f t="shared" si="2"/>
        <v>1</v>
      </c>
    </row>
    <row r="21" spans="1:30" ht="48" x14ac:dyDescent="0.2">
      <c r="A21" s="230" t="s">
        <v>61</v>
      </c>
      <c r="B21" s="217" t="s">
        <v>523</v>
      </c>
      <c r="C21" s="93" t="s">
        <v>83</v>
      </c>
      <c r="D21" s="218" t="s">
        <v>369</v>
      </c>
      <c r="E21" s="215" t="s">
        <v>370</v>
      </c>
      <c r="F21" s="146" t="s">
        <v>152</v>
      </c>
      <c r="G21" s="149" t="s">
        <v>597</v>
      </c>
      <c r="H21" s="219" t="s">
        <v>93</v>
      </c>
      <c r="I21" s="150">
        <v>1.446</v>
      </c>
      <c r="J21" s="146" t="s">
        <v>663</v>
      </c>
      <c r="K21" s="216">
        <v>5221548.66</v>
      </c>
      <c r="L21" s="216">
        <f t="shared" si="13"/>
        <v>2610774</v>
      </c>
      <c r="M21" s="220">
        <f t="shared" si="14"/>
        <v>2610774.66</v>
      </c>
      <c r="N21" s="221">
        <v>0.5</v>
      </c>
      <c r="O21" s="258">
        <v>0</v>
      </c>
      <c r="P21" s="258">
        <v>0</v>
      </c>
      <c r="Q21" s="258">
        <v>0</v>
      </c>
      <c r="R21" s="258">
        <v>0</v>
      </c>
      <c r="S21" s="258">
        <v>0</v>
      </c>
      <c r="T21" s="256">
        <v>0</v>
      </c>
      <c r="U21" s="256">
        <f t="shared" si="15"/>
        <v>2610774</v>
      </c>
      <c r="V21" s="256">
        <v>0</v>
      </c>
      <c r="W21" s="256">
        <v>0</v>
      </c>
      <c r="X21" s="256">
        <v>0</v>
      </c>
      <c r="Y21" s="256">
        <v>0</v>
      </c>
      <c r="Z21" s="256">
        <v>0</v>
      </c>
      <c r="AA21" s="257" t="b">
        <f t="shared" si="16"/>
        <v>1</v>
      </c>
      <c r="AB21" s="140">
        <f t="shared" si="0"/>
        <v>0.5</v>
      </c>
      <c r="AC21" s="141" t="b">
        <f t="shared" si="1"/>
        <v>1</v>
      </c>
      <c r="AD21" s="141" t="b">
        <f t="shared" si="2"/>
        <v>1</v>
      </c>
    </row>
    <row r="22" spans="1:30" ht="24" x14ac:dyDescent="0.2">
      <c r="A22" s="230" t="s">
        <v>62</v>
      </c>
      <c r="B22" s="217" t="s">
        <v>524</v>
      </c>
      <c r="C22" s="93" t="s">
        <v>83</v>
      </c>
      <c r="D22" s="218" t="s">
        <v>349</v>
      </c>
      <c r="E22" s="215" t="s">
        <v>255</v>
      </c>
      <c r="F22" s="146" t="s">
        <v>155</v>
      </c>
      <c r="G22" s="149" t="s">
        <v>598</v>
      </c>
      <c r="H22" s="219" t="s">
        <v>93</v>
      </c>
      <c r="I22" s="150">
        <v>1.9750000000000001</v>
      </c>
      <c r="J22" s="146" t="s">
        <v>475</v>
      </c>
      <c r="K22" s="216">
        <v>5945000</v>
      </c>
      <c r="L22" s="216">
        <f t="shared" si="13"/>
        <v>2972500</v>
      </c>
      <c r="M22" s="220">
        <f t="shared" si="14"/>
        <v>2972500</v>
      </c>
      <c r="N22" s="221">
        <v>0.5</v>
      </c>
      <c r="O22" s="258">
        <v>0</v>
      </c>
      <c r="P22" s="258">
        <v>0</v>
      </c>
      <c r="Q22" s="258">
        <v>0</v>
      </c>
      <c r="R22" s="258">
        <v>0</v>
      </c>
      <c r="S22" s="258">
        <v>0</v>
      </c>
      <c r="T22" s="256">
        <v>0</v>
      </c>
      <c r="U22" s="256">
        <f t="shared" si="15"/>
        <v>2972500</v>
      </c>
      <c r="V22" s="256">
        <v>0</v>
      </c>
      <c r="W22" s="256">
        <v>0</v>
      </c>
      <c r="X22" s="256">
        <v>0</v>
      </c>
      <c r="Y22" s="256">
        <v>0</v>
      </c>
      <c r="Z22" s="256">
        <v>0</v>
      </c>
      <c r="AA22" s="257" t="b">
        <f t="shared" si="16"/>
        <v>1</v>
      </c>
      <c r="AB22" s="140">
        <f t="shared" si="0"/>
        <v>0.5</v>
      </c>
      <c r="AC22" s="141" t="b">
        <f t="shared" si="1"/>
        <v>1</v>
      </c>
      <c r="AD22" s="141" t="b">
        <f t="shared" si="2"/>
        <v>1</v>
      </c>
    </row>
    <row r="23" spans="1:30" ht="24" x14ac:dyDescent="0.2">
      <c r="A23" s="230" t="s">
        <v>63</v>
      </c>
      <c r="B23" s="217" t="s">
        <v>526</v>
      </c>
      <c r="C23" s="93" t="s">
        <v>83</v>
      </c>
      <c r="D23" s="218" t="s">
        <v>170</v>
      </c>
      <c r="E23" s="215" t="s">
        <v>304</v>
      </c>
      <c r="F23" s="146" t="s">
        <v>159</v>
      </c>
      <c r="G23" s="259" t="s">
        <v>600</v>
      </c>
      <c r="H23" s="219" t="s">
        <v>94</v>
      </c>
      <c r="I23" s="150">
        <v>0.23799999999999999</v>
      </c>
      <c r="J23" s="146" t="s">
        <v>664</v>
      </c>
      <c r="K23" s="216">
        <v>842672.36</v>
      </c>
      <c r="L23" s="216">
        <f t="shared" si="13"/>
        <v>421336</v>
      </c>
      <c r="M23" s="220">
        <f t="shared" si="14"/>
        <v>421336.36</v>
      </c>
      <c r="N23" s="221">
        <v>0.5</v>
      </c>
      <c r="O23" s="258">
        <v>0</v>
      </c>
      <c r="P23" s="258">
        <v>0</v>
      </c>
      <c r="Q23" s="258">
        <v>0</v>
      </c>
      <c r="R23" s="258">
        <v>0</v>
      </c>
      <c r="S23" s="258">
        <v>0</v>
      </c>
      <c r="T23" s="256">
        <v>0</v>
      </c>
      <c r="U23" s="256">
        <f t="shared" si="15"/>
        <v>421336</v>
      </c>
      <c r="V23" s="256">
        <v>0</v>
      </c>
      <c r="W23" s="256">
        <v>0</v>
      </c>
      <c r="X23" s="256">
        <v>0</v>
      </c>
      <c r="Y23" s="256">
        <v>0</v>
      </c>
      <c r="Z23" s="256">
        <v>0</v>
      </c>
      <c r="AA23" s="257" t="b">
        <f t="shared" si="16"/>
        <v>1</v>
      </c>
      <c r="AB23" s="140">
        <f t="shared" si="0"/>
        <v>0.5</v>
      </c>
      <c r="AC23" s="141" t="b">
        <f t="shared" si="1"/>
        <v>1</v>
      </c>
      <c r="AD23" s="141" t="b">
        <f t="shared" si="2"/>
        <v>1</v>
      </c>
    </row>
    <row r="24" spans="1:30" s="145" customFormat="1" ht="48" x14ac:dyDescent="0.2">
      <c r="A24" s="230" t="s">
        <v>64</v>
      </c>
      <c r="B24" s="217" t="s">
        <v>525</v>
      </c>
      <c r="C24" s="93" t="s">
        <v>83</v>
      </c>
      <c r="D24" s="218" t="s">
        <v>324</v>
      </c>
      <c r="E24" s="215" t="s">
        <v>96</v>
      </c>
      <c r="F24" s="146" t="s">
        <v>324</v>
      </c>
      <c r="G24" s="149" t="s">
        <v>599</v>
      </c>
      <c r="H24" s="219" t="s">
        <v>93</v>
      </c>
      <c r="I24" s="150">
        <v>0.55600000000000005</v>
      </c>
      <c r="J24" s="146" t="s">
        <v>663</v>
      </c>
      <c r="K24" s="216">
        <v>6000000</v>
      </c>
      <c r="L24" s="216">
        <f t="shared" si="13"/>
        <v>3000000</v>
      </c>
      <c r="M24" s="220">
        <f t="shared" si="14"/>
        <v>3000000</v>
      </c>
      <c r="N24" s="221">
        <v>0.5</v>
      </c>
      <c r="O24" s="258">
        <v>0</v>
      </c>
      <c r="P24" s="258">
        <v>0</v>
      </c>
      <c r="Q24" s="258">
        <v>0</v>
      </c>
      <c r="R24" s="258">
        <v>0</v>
      </c>
      <c r="S24" s="258">
        <v>0</v>
      </c>
      <c r="T24" s="256">
        <v>0</v>
      </c>
      <c r="U24" s="256">
        <f t="shared" si="15"/>
        <v>3000000</v>
      </c>
      <c r="V24" s="256">
        <v>0</v>
      </c>
      <c r="W24" s="256">
        <v>0</v>
      </c>
      <c r="X24" s="256">
        <v>0</v>
      </c>
      <c r="Y24" s="256">
        <v>0</v>
      </c>
      <c r="Z24" s="256">
        <v>0</v>
      </c>
      <c r="AA24" s="257" t="b">
        <f t="shared" si="16"/>
        <v>1</v>
      </c>
      <c r="AB24" s="140">
        <f t="shared" si="0"/>
        <v>0.5</v>
      </c>
      <c r="AC24" s="141" t="b">
        <f t="shared" si="1"/>
        <v>1</v>
      </c>
      <c r="AD24" s="141" t="b">
        <f t="shared" si="2"/>
        <v>1</v>
      </c>
    </row>
    <row r="25" spans="1:30" s="145" customFormat="1" ht="24" x14ac:dyDescent="0.2">
      <c r="A25" s="230" t="s">
        <v>65</v>
      </c>
      <c r="B25" s="217" t="s">
        <v>527</v>
      </c>
      <c r="C25" s="93" t="s">
        <v>83</v>
      </c>
      <c r="D25" s="218" t="s">
        <v>179</v>
      </c>
      <c r="E25" s="215" t="s">
        <v>245</v>
      </c>
      <c r="F25" s="146" t="s">
        <v>152</v>
      </c>
      <c r="G25" s="259" t="s">
        <v>601</v>
      </c>
      <c r="H25" s="219" t="s">
        <v>94</v>
      </c>
      <c r="I25" s="150">
        <v>0.29799999999999999</v>
      </c>
      <c r="J25" s="146" t="s">
        <v>665</v>
      </c>
      <c r="K25" s="216">
        <v>1334739.68</v>
      </c>
      <c r="L25" s="216">
        <f t="shared" si="13"/>
        <v>667369</v>
      </c>
      <c r="M25" s="220">
        <f t="shared" si="14"/>
        <v>667370.67999999993</v>
      </c>
      <c r="N25" s="221">
        <v>0.5</v>
      </c>
      <c r="O25" s="258">
        <v>0</v>
      </c>
      <c r="P25" s="258">
        <v>0</v>
      </c>
      <c r="Q25" s="258">
        <v>0</v>
      </c>
      <c r="R25" s="258">
        <v>0</v>
      </c>
      <c r="S25" s="258">
        <v>0</v>
      </c>
      <c r="T25" s="256">
        <v>0</v>
      </c>
      <c r="U25" s="256">
        <f t="shared" si="15"/>
        <v>667369</v>
      </c>
      <c r="V25" s="256">
        <v>0</v>
      </c>
      <c r="W25" s="256">
        <v>0</v>
      </c>
      <c r="X25" s="256">
        <v>0</v>
      </c>
      <c r="Y25" s="256">
        <v>0</v>
      </c>
      <c r="Z25" s="256">
        <v>0</v>
      </c>
      <c r="AA25" s="257" t="b">
        <f t="shared" si="16"/>
        <v>1</v>
      </c>
      <c r="AB25" s="140">
        <f t="shared" si="0"/>
        <v>0.5</v>
      </c>
      <c r="AC25" s="141" t="b">
        <f t="shared" si="1"/>
        <v>1</v>
      </c>
      <c r="AD25" s="141" t="b">
        <f t="shared" si="2"/>
        <v>1</v>
      </c>
    </row>
    <row r="26" spans="1:30" s="145" customFormat="1" ht="36" x14ac:dyDescent="0.2">
      <c r="A26" s="230" t="s">
        <v>66</v>
      </c>
      <c r="B26" s="217" t="s">
        <v>528</v>
      </c>
      <c r="C26" s="93" t="s">
        <v>83</v>
      </c>
      <c r="D26" s="218" t="s">
        <v>188</v>
      </c>
      <c r="E26" s="215" t="s">
        <v>318</v>
      </c>
      <c r="F26" s="146" t="s">
        <v>164</v>
      </c>
      <c r="G26" s="149" t="s">
        <v>602</v>
      </c>
      <c r="H26" s="219" t="s">
        <v>93</v>
      </c>
      <c r="I26" s="150">
        <v>0.67900000000000005</v>
      </c>
      <c r="J26" s="146" t="s">
        <v>475</v>
      </c>
      <c r="K26" s="216">
        <v>1972239.94</v>
      </c>
      <c r="L26" s="216">
        <f t="shared" si="13"/>
        <v>986119</v>
      </c>
      <c r="M26" s="220">
        <f t="shared" si="14"/>
        <v>986120.94</v>
      </c>
      <c r="N26" s="221">
        <v>0.5</v>
      </c>
      <c r="O26" s="258">
        <v>0</v>
      </c>
      <c r="P26" s="258">
        <v>0</v>
      </c>
      <c r="Q26" s="258">
        <v>0</v>
      </c>
      <c r="R26" s="258">
        <v>0</v>
      </c>
      <c r="S26" s="258">
        <v>0</v>
      </c>
      <c r="T26" s="256">
        <v>0</v>
      </c>
      <c r="U26" s="256">
        <f t="shared" si="15"/>
        <v>986119</v>
      </c>
      <c r="V26" s="256">
        <v>0</v>
      </c>
      <c r="W26" s="256">
        <v>0</v>
      </c>
      <c r="X26" s="256">
        <v>0</v>
      </c>
      <c r="Y26" s="256">
        <v>0</v>
      </c>
      <c r="Z26" s="256">
        <v>0</v>
      </c>
      <c r="AA26" s="257" t="b">
        <f t="shared" si="16"/>
        <v>1</v>
      </c>
      <c r="AB26" s="140">
        <f t="shared" si="0"/>
        <v>0.5</v>
      </c>
      <c r="AC26" s="141" t="b">
        <f t="shared" si="1"/>
        <v>1</v>
      </c>
      <c r="AD26" s="141" t="b">
        <f t="shared" si="2"/>
        <v>1</v>
      </c>
    </row>
    <row r="27" spans="1:30" ht="24" x14ac:dyDescent="0.2">
      <c r="A27" s="230" t="s">
        <v>67</v>
      </c>
      <c r="B27" s="217" t="s">
        <v>530</v>
      </c>
      <c r="C27" s="93" t="s">
        <v>83</v>
      </c>
      <c r="D27" s="218" t="s">
        <v>202</v>
      </c>
      <c r="E27" s="215" t="s">
        <v>290</v>
      </c>
      <c r="F27" s="146" t="s">
        <v>166</v>
      </c>
      <c r="G27" s="149" t="s">
        <v>604</v>
      </c>
      <c r="H27" s="219" t="s">
        <v>94</v>
      </c>
      <c r="I27" s="150">
        <v>1.4259999999999999</v>
      </c>
      <c r="J27" s="146" t="s">
        <v>509</v>
      </c>
      <c r="K27" s="216">
        <v>3096425.42</v>
      </c>
      <c r="L27" s="216">
        <f t="shared" si="13"/>
        <v>1548212</v>
      </c>
      <c r="M27" s="220">
        <f t="shared" si="14"/>
        <v>1548213.42</v>
      </c>
      <c r="N27" s="221">
        <v>0.5</v>
      </c>
      <c r="O27" s="258">
        <v>0</v>
      </c>
      <c r="P27" s="258">
        <v>0</v>
      </c>
      <c r="Q27" s="258">
        <v>0</v>
      </c>
      <c r="R27" s="258">
        <v>0</v>
      </c>
      <c r="S27" s="258">
        <v>0</v>
      </c>
      <c r="T27" s="256">
        <v>0</v>
      </c>
      <c r="U27" s="256">
        <f t="shared" si="15"/>
        <v>1548212</v>
      </c>
      <c r="V27" s="256">
        <v>0</v>
      </c>
      <c r="W27" s="256">
        <v>0</v>
      </c>
      <c r="X27" s="256">
        <v>0</v>
      </c>
      <c r="Y27" s="256">
        <v>0</v>
      </c>
      <c r="Z27" s="256">
        <v>0</v>
      </c>
      <c r="AA27" s="257" t="b">
        <f t="shared" si="16"/>
        <v>1</v>
      </c>
      <c r="AB27" s="140">
        <f t="shared" si="0"/>
        <v>0.5</v>
      </c>
      <c r="AC27" s="141" t="b">
        <f t="shared" si="1"/>
        <v>1</v>
      </c>
      <c r="AD27" s="141" t="b">
        <f t="shared" si="2"/>
        <v>1</v>
      </c>
    </row>
    <row r="28" spans="1:30" ht="24" x14ac:dyDescent="0.2">
      <c r="A28" s="230" t="s">
        <v>68</v>
      </c>
      <c r="B28" s="217" t="s">
        <v>532</v>
      </c>
      <c r="C28" s="93" t="s">
        <v>83</v>
      </c>
      <c r="D28" s="218" t="s">
        <v>328</v>
      </c>
      <c r="E28" s="215" t="s">
        <v>315</v>
      </c>
      <c r="F28" s="146" t="s">
        <v>162</v>
      </c>
      <c r="G28" s="149" t="s">
        <v>606</v>
      </c>
      <c r="H28" s="219" t="s">
        <v>94</v>
      </c>
      <c r="I28" s="150">
        <v>0.95</v>
      </c>
      <c r="J28" s="146" t="s">
        <v>662</v>
      </c>
      <c r="K28" s="216">
        <v>3944107.33</v>
      </c>
      <c r="L28" s="216">
        <f t="shared" si="13"/>
        <v>1972053</v>
      </c>
      <c r="M28" s="220">
        <f t="shared" si="14"/>
        <v>1972054.33</v>
      </c>
      <c r="N28" s="221">
        <v>0.5</v>
      </c>
      <c r="O28" s="258">
        <v>0</v>
      </c>
      <c r="P28" s="258">
        <v>0</v>
      </c>
      <c r="Q28" s="258">
        <v>0</v>
      </c>
      <c r="R28" s="258">
        <v>0</v>
      </c>
      <c r="S28" s="258">
        <v>0</v>
      </c>
      <c r="T28" s="256">
        <v>0</v>
      </c>
      <c r="U28" s="256">
        <f t="shared" si="15"/>
        <v>1972053</v>
      </c>
      <c r="V28" s="256">
        <v>0</v>
      </c>
      <c r="W28" s="256">
        <v>0</v>
      </c>
      <c r="X28" s="256">
        <v>0</v>
      </c>
      <c r="Y28" s="256">
        <v>0</v>
      </c>
      <c r="Z28" s="256">
        <v>0</v>
      </c>
      <c r="AA28" s="257" t="b">
        <f t="shared" si="16"/>
        <v>1</v>
      </c>
      <c r="AB28" s="140">
        <f t="shared" si="0"/>
        <v>0.5</v>
      </c>
      <c r="AC28" s="141" t="b">
        <f t="shared" si="1"/>
        <v>1</v>
      </c>
      <c r="AD28" s="141" t="b">
        <f t="shared" si="2"/>
        <v>1</v>
      </c>
    </row>
    <row r="29" spans="1:30" ht="24" x14ac:dyDescent="0.2">
      <c r="A29" s="230" t="s">
        <v>69</v>
      </c>
      <c r="B29" s="217" t="s">
        <v>529</v>
      </c>
      <c r="C29" s="93" t="s">
        <v>83</v>
      </c>
      <c r="D29" s="218" t="s">
        <v>204</v>
      </c>
      <c r="E29" s="215" t="s">
        <v>299</v>
      </c>
      <c r="F29" s="146" t="s">
        <v>152</v>
      </c>
      <c r="G29" s="149" t="s">
        <v>603</v>
      </c>
      <c r="H29" s="219" t="s">
        <v>93</v>
      </c>
      <c r="I29" s="150">
        <v>0.997</v>
      </c>
      <c r="J29" s="146" t="s">
        <v>666</v>
      </c>
      <c r="K29" s="216">
        <v>4452456.33</v>
      </c>
      <c r="L29" s="216">
        <f t="shared" si="13"/>
        <v>2226228</v>
      </c>
      <c r="M29" s="220">
        <f t="shared" si="14"/>
        <v>2226228.33</v>
      </c>
      <c r="N29" s="221">
        <v>0.5</v>
      </c>
      <c r="O29" s="258">
        <v>0</v>
      </c>
      <c r="P29" s="258">
        <v>0</v>
      </c>
      <c r="Q29" s="258">
        <v>0</v>
      </c>
      <c r="R29" s="258">
        <v>0</v>
      </c>
      <c r="S29" s="258">
        <v>0</v>
      </c>
      <c r="T29" s="256">
        <v>0</v>
      </c>
      <c r="U29" s="256">
        <f t="shared" si="15"/>
        <v>2226228</v>
      </c>
      <c r="V29" s="256">
        <v>0</v>
      </c>
      <c r="W29" s="256">
        <v>0</v>
      </c>
      <c r="X29" s="256">
        <v>0</v>
      </c>
      <c r="Y29" s="256">
        <v>0</v>
      </c>
      <c r="Z29" s="256">
        <v>0</v>
      </c>
      <c r="AA29" s="257" t="b">
        <f t="shared" si="16"/>
        <v>1</v>
      </c>
      <c r="AB29" s="140">
        <f t="shared" si="0"/>
        <v>0.5</v>
      </c>
      <c r="AC29" s="141" t="b">
        <f t="shared" si="1"/>
        <v>1</v>
      </c>
      <c r="AD29" s="141" t="b">
        <f t="shared" si="2"/>
        <v>1</v>
      </c>
    </row>
    <row r="30" spans="1:30" ht="24" x14ac:dyDescent="0.2">
      <c r="A30" s="230" t="s">
        <v>70</v>
      </c>
      <c r="B30" s="217" t="s">
        <v>531</v>
      </c>
      <c r="C30" s="93" t="s">
        <v>84</v>
      </c>
      <c r="D30" s="218" t="s">
        <v>205</v>
      </c>
      <c r="E30" s="215" t="s">
        <v>229</v>
      </c>
      <c r="F30" s="146" t="s">
        <v>151</v>
      </c>
      <c r="G30" s="149" t="s">
        <v>605</v>
      </c>
      <c r="H30" s="219" t="s">
        <v>93</v>
      </c>
      <c r="I30" s="150">
        <v>3.1819999999999999</v>
      </c>
      <c r="J30" s="146" t="s">
        <v>667</v>
      </c>
      <c r="K30" s="216">
        <v>5999445.5</v>
      </c>
      <c r="L30" s="216">
        <f t="shared" si="13"/>
        <v>2999722</v>
      </c>
      <c r="M30" s="220">
        <f t="shared" si="14"/>
        <v>2999723.5</v>
      </c>
      <c r="N30" s="221">
        <v>0.5</v>
      </c>
      <c r="O30" s="258">
        <v>0</v>
      </c>
      <c r="P30" s="258">
        <v>0</v>
      </c>
      <c r="Q30" s="258">
        <v>0</v>
      </c>
      <c r="R30" s="258">
        <v>0</v>
      </c>
      <c r="S30" s="258">
        <v>0</v>
      </c>
      <c r="T30" s="256">
        <v>0</v>
      </c>
      <c r="U30" s="256">
        <v>1550142</v>
      </c>
      <c r="V30" s="256">
        <v>1449580</v>
      </c>
      <c r="W30" s="256">
        <v>0</v>
      </c>
      <c r="X30" s="256">
        <v>0</v>
      </c>
      <c r="Y30" s="256">
        <v>0</v>
      </c>
      <c r="Z30" s="256">
        <v>0</v>
      </c>
      <c r="AA30" s="257" t="b">
        <f t="shared" si="16"/>
        <v>1</v>
      </c>
      <c r="AB30" s="140">
        <f t="shared" si="0"/>
        <v>0.5</v>
      </c>
      <c r="AC30" s="141" t="b">
        <f t="shared" si="1"/>
        <v>1</v>
      </c>
      <c r="AD30" s="141" t="b">
        <f t="shared" si="2"/>
        <v>1</v>
      </c>
    </row>
    <row r="31" spans="1:30" ht="24" x14ac:dyDescent="0.2">
      <c r="A31" s="230" t="s">
        <v>71</v>
      </c>
      <c r="B31" s="217" t="s">
        <v>533</v>
      </c>
      <c r="C31" s="93" t="s">
        <v>83</v>
      </c>
      <c r="D31" s="218" t="s">
        <v>399</v>
      </c>
      <c r="E31" s="215" t="s">
        <v>259</v>
      </c>
      <c r="F31" s="146" t="s">
        <v>167</v>
      </c>
      <c r="G31" s="149" t="s">
        <v>607</v>
      </c>
      <c r="H31" s="219" t="s">
        <v>93</v>
      </c>
      <c r="I31" s="150">
        <v>0.8</v>
      </c>
      <c r="J31" s="146" t="s">
        <v>508</v>
      </c>
      <c r="K31" s="216">
        <v>4035043.09</v>
      </c>
      <c r="L31" s="216">
        <f t="shared" si="13"/>
        <v>2017521</v>
      </c>
      <c r="M31" s="220">
        <f t="shared" si="14"/>
        <v>2017522.0899999999</v>
      </c>
      <c r="N31" s="221">
        <v>0.5</v>
      </c>
      <c r="O31" s="258">
        <v>0</v>
      </c>
      <c r="P31" s="258">
        <v>0</v>
      </c>
      <c r="Q31" s="258">
        <v>0</v>
      </c>
      <c r="R31" s="258">
        <v>0</v>
      </c>
      <c r="S31" s="258">
        <v>0</v>
      </c>
      <c r="T31" s="256">
        <v>0</v>
      </c>
      <c r="U31" s="256">
        <f t="shared" si="15"/>
        <v>2017521</v>
      </c>
      <c r="V31" s="256">
        <v>0</v>
      </c>
      <c r="W31" s="256">
        <v>0</v>
      </c>
      <c r="X31" s="256">
        <v>0</v>
      </c>
      <c r="Y31" s="256">
        <v>0</v>
      </c>
      <c r="Z31" s="256">
        <v>0</v>
      </c>
      <c r="AA31" s="257" t="b">
        <f t="shared" si="16"/>
        <v>1</v>
      </c>
      <c r="AB31" s="140">
        <f t="shared" si="0"/>
        <v>0.5</v>
      </c>
      <c r="AC31" s="141" t="b">
        <f t="shared" si="1"/>
        <v>1</v>
      </c>
      <c r="AD31" s="141" t="b">
        <f t="shared" si="2"/>
        <v>1</v>
      </c>
    </row>
    <row r="32" spans="1:30" ht="48" x14ac:dyDescent="0.2">
      <c r="A32" s="230" t="s">
        <v>72</v>
      </c>
      <c r="B32" s="217" t="s">
        <v>534</v>
      </c>
      <c r="C32" s="93" t="s">
        <v>84</v>
      </c>
      <c r="D32" s="218" t="s">
        <v>357</v>
      </c>
      <c r="E32" s="215" t="s">
        <v>249</v>
      </c>
      <c r="F32" s="146" t="s">
        <v>163</v>
      </c>
      <c r="G32" s="149" t="s">
        <v>608</v>
      </c>
      <c r="H32" s="219" t="s">
        <v>93</v>
      </c>
      <c r="I32" s="150">
        <v>1.335</v>
      </c>
      <c r="J32" s="146" t="s">
        <v>668</v>
      </c>
      <c r="K32" s="216">
        <v>4851025.0999999996</v>
      </c>
      <c r="L32" s="216">
        <f t="shared" si="13"/>
        <v>2425512</v>
      </c>
      <c r="M32" s="220">
        <f t="shared" si="14"/>
        <v>2425513.0999999996</v>
      </c>
      <c r="N32" s="221">
        <v>0.5</v>
      </c>
      <c r="O32" s="258">
        <v>0</v>
      </c>
      <c r="P32" s="258">
        <v>0</v>
      </c>
      <c r="Q32" s="258">
        <v>0</v>
      </c>
      <c r="R32" s="258">
        <v>0</v>
      </c>
      <c r="S32" s="258">
        <v>0</v>
      </c>
      <c r="T32" s="256">
        <v>0</v>
      </c>
      <c r="U32" s="256">
        <v>1458104</v>
      </c>
      <c r="V32" s="256">
        <v>967408</v>
      </c>
      <c r="W32" s="256">
        <v>0</v>
      </c>
      <c r="X32" s="256">
        <v>0</v>
      </c>
      <c r="Y32" s="256">
        <v>0</v>
      </c>
      <c r="Z32" s="256">
        <v>0</v>
      </c>
      <c r="AA32" s="257" t="b">
        <f t="shared" si="16"/>
        <v>1</v>
      </c>
      <c r="AB32" s="140">
        <f t="shared" si="0"/>
        <v>0.5</v>
      </c>
      <c r="AC32" s="141" t="b">
        <f t="shared" si="1"/>
        <v>1</v>
      </c>
      <c r="AD32" s="141" t="b">
        <f t="shared" si="2"/>
        <v>1</v>
      </c>
    </row>
    <row r="33" spans="1:30" ht="24" x14ac:dyDescent="0.2">
      <c r="A33" s="230" t="s">
        <v>73</v>
      </c>
      <c r="B33" s="217" t="s">
        <v>535</v>
      </c>
      <c r="C33" s="93" t="s">
        <v>83</v>
      </c>
      <c r="D33" s="218" t="s">
        <v>325</v>
      </c>
      <c r="E33" s="215" t="s">
        <v>269</v>
      </c>
      <c r="F33" s="146" t="s">
        <v>167</v>
      </c>
      <c r="G33" s="149" t="s">
        <v>609</v>
      </c>
      <c r="H33" s="219" t="s">
        <v>93</v>
      </c>
      <c r="I33" s="150">
        <v>0.26</v>
      </c>
      <c r="J33" s="146" t="s">
        <v>477</v>
      </c>
      <c r="K33" s="216">
        <v>1078000</v>
      </c>
      <c r="L33" s="216">
        <f t="shared" si="13"/>
        <v>539000</v>
      </c>
      <c r="M33" s="220">
        <f t="shared" si="14"/>
        <v>539000</v>
      </c>
      <c r="N33" s="221">
        <v>0.5</v>
      </c>
      <c r="O33" s="258">
        <v>0</v>
      </c>
      <c r="P33" s="258">
        <v>0</v>
      </c>
      <c r="Q33" s="258">
        <v>0</v>
      </c>
      <c r="R33" s="258">
        <v>0</v>
      </c>
      <c r="S33" s="258">
        <v>0</v>
      </c>
      <c r="T33" s="256">
        <v>0</v>
      </c>
      <c r="U33" s="256">
        <f t="shared" si="15"/>
        <v>539000</v>
      </c>
      <c r="V33" s="256">
        <v>0</v>
      </c>
      <c r="W33" s="256">
        <v>0</v>
      </c>
      <c r="X33" s="256">
        <v>0</v>
      </c>
      <c r="Y33" s="256">
        <v>0</v>
      </c>
      <c r="Z33" s="256">
        <v>0</v>
      </c>
      <c r="AA33" s="257" t="b">
        <f t="shared" si="16"/>
        <v>1</v>
      </c>
      <c r="AB33" s="140">
        <f t="shared" si="0"/>
        <v>0.5</v>
      </c>
      <c r="AC33" s="141" t="b">
        <f t="shared" si="1"/>
        <v>1</v>
      </c>
      <c r="AD33" s="141" t="b">
        <f t="shared" si="2"/>
        <v>1</v>
      </c>
    </row>
    <row r="34" spans="1:30" s="145" customFormat="1" ht="24" x14ac:dyDescent="0.2">
      <c r="A34" s="230" t="s">
        <v>74</v>
      </c>
      <c r="B34" s="217" t="s">
        <v>537</v>
      </c>
      <c r="C34" s="93" t="s">
        <v>83</v>
      </c>
      <c r="D34" s="218" t="s">
        <v>407</v>
      </c>
      <c r="E34" s="215" t="s">
        <v>298</v>
      </c>
      <c r="F34" s="146" t="s">
        <v>162</v>
      </c>
      <c r="G34" s="149" t="s">
        <v>611</v>
      </c>
      <c r="H34" s="219" t="s">
        <v>95</v>
      </c>
      <c r="I34" s="150">
        <v>0.505</v>
      </c>
      <c r="J34" s="146" t="s">
        <v>669</v>
      </c>
      <c r="K34" s="216">
        <v>1271166.95</v>
      </c>
      <c r="L34" s="216">
        <f t="shared" si="13"/>
        <v>635583</v>
      </c>
      <c r="M34" s="220">
        <f t="shared" si="14"/>
        <v>635583.94999999995</v>
      </c>
      <c r="N34" s="221">
        <v>0.5</v>
      </c>
      <c r="O34" s="258">
        <v>0</v>
      </c>
      <c r="P34" s="258">
        <v>0</v>
      </c>
      <c r="Q34" s="258">
        <v>0</v>
      </c>
      <c r="R34" s="258">
        <v>0</v>
      </c>
      <c r="S34" s="258">
        <v>0</v>
      </c>
      <c r="T34" s="256">
        <v>0</v>
      </c>
      <c r="U34" s="256">
        <f t="shared" si="15"/>
        <v>635583</v>
      </c>
      <c r="V34" s="256">
        <v>0</v>
      </c>
      <c r="W34" s="256">
        <v>0</v>
      </c>
      <c r="X34" s="256">
        <v>0</v>
      </c>
      <c r="Y34" s="256">
        <v>0</v>
      </c>
      <c r="Z34" s="256">
        <v>0</v>
      </c>
      <c r="AA34" s="257" t="b">
        <f t="shared" si="16"/>
        <v>1</v>
      </c>
      <c r="AB34" s="140">
        <f t="shared" si="0"/>
        <v>0.5</v>
      </c>
      <c r="AC34" s="141" t="b">
        <f t="shared" si="1"/>
        <v>1</v>
      </c>
      <c r="AD34" s="141" t="b">
        <f t="shared" si="2"/>
        <v>1</v>
      </c>
    </row>
    <row r="35" spans="1:30" ht="24" x14ac:dyDescent="0.2">
      <c r="A35" s="230" t="s">
        <v>75</v>
      </c>
      <c r="B35" s="217" t="s">
        <v>536</v>
      </c>
      <c r="C35" s="93" t="s">
        <v>83</v>
      </c>
      <c r="D35" s="218" t="s">
        <v>398</v>
      </c>
      <c r="E35" s="215" t="s">
        <v>390</v>
      </c>
      <c r="F35" s="146" t="s">
        <v>168</v>
      </c>
      <c r="G35" s="149" t="s">
        <v>610</v>
      </c>
      <c r="H35" s="219" t="s">
        <v>95</v>
      </c>
      <c r="I35" s="150">
        <v>4.4249999999999998</v>
      </c>
      <c r="J35" s="146" t="s">
        <v>477</v>
      </c>
      <c r="K35" s="216">
        <v>5291736.5</v>
      </c>
      <c r="L35" s="216">
        <f t="shared" si="13"/>
        <v>2645868</v>
      </c>
      <c r="M35" s="220">
        <f t="shared" si="14"/>
        <v>2645868.5</v>
      </c>
      <c r="N35" s="221">
        <v>0.5</v>
      </c>
      <c r="O35" s="258">
        <v>0</v>
      </c>
      <c r="P35" s="258">
        <v>0</v>
      </c>
      <c r="Q35" s="258">
        <v>0</v>
      </c>
      <c r="R35" s="258">
        <v>0</v>
      </c>
      <c r="S35" s="258">
        <v>0</v>
      </c>
      <c r="T35" s="256">
        <v>0</v>
      </c>
      <c r="U35" s="256">
        <f t="shared" si="15"/>
        <v>2645868</v>
      </c>
      <c r="V35" s="256">
        <v>0</v>
      </c>
      <c r="W35" s="256">
        <v>0</v>
      </c>
      <c r="X35" s="256">
        <v>0</v>
      </c>
      <c r="Y35" s="256">
        <v>0</v>
      </c>
      <c r="Z35" s="256">
        <v>0</v>
      </c>
      <c r="AA35" s="257" t="b">
        <f t="shared" si="16"/>
        <v>1</v>
      </c>
      <c r="AB35" s="140">
        <f t="shared" si="0"/>
        <v>0.5</v>
      </c>
      <c r="AC35" s="141" t="b">
        <f t="shared" si="1"/>
        <v>1</v>
      </c>
      <c r="AD35" s="141" t="b">
        <f t="shared" si="2"/>
        <v>1</v>
      </c>
    </row>
    <row r="36" spans="1:30" s="145" customFormat="1" ht="24" x14ac:dyDescent="0.2">
      <c r="A36" s="230" t="s">
        <v>76</v>
      </c>
      <c r="B36" s="217" t="s">
        <v>540</v>
      </c>
      <c r="C36" s="93" t="s">
        <v>83</v>
      </c>
      <c r="D36" s="218" t="s">
        <v>344</v>
      </c>
      <c r="E36" s="215" t="s">
        <v>341</v>
      </c>
      <c r="F36" s="146" t="s">
        <v>151</v>
      </c>
      <c r="G36" s="149" t="s">
        <v>614</v>
      </c>
      <c r="H36" s="219" t="s">
        <v>94</v>
      </c>
      <c r="I36" s="150">
        <v>0.214</v>
      </c>
      <c r="J36" s="146" t="s">
        <v>475</v>
      </c>
      <c r="K36" s="216">
        <v>669781.9</v>
      </c>
      <c r="L36" s="216">
        <f t="shared" si="13"/>
        <v>334890</v>
      </c>
      <c r="M36" s="220">
        <f t="shared" si="14"/>
        <v>334891.90000000002</v>
      </c>
      <c r="N36" s="221">
        <v>0.5</v>
      </c>
      <c r="O36" s="258">
        <v>0</v>
      </c>
      <c r="P36" s="258">
        <v>0</v>
      </c>
      <c r="Q36" s="258">
        <v>0</v>
      </c>
      <c r="R36" s="258">
        <v>0</v>
      </c>
      <c r="S36" s="258">
        <v>0</v>
      </c>
      <c r="T36" s="256">
        <v>0</v>
      </c>
      <c r="U36" s="256">
        <f t="shared" si="15"/>
        <v>334890</v>
      </c>
      <c r="V36" s="256">
        <v>0</v>
      </c>
      <c r="W36" s="256">
        <v>0</v>
      </c>
      <c r="X36" s="256">
        <v>0</v>
      </c>
      <c r="Y36" s="256">
        <v>0</v>
      </c>
      <c r="Z36" s="256">
        <v>0</v>
      </c>
      <c r="AA36" s="257" t="b">
        <f t="shared" si="16"/>
        <v>1</v>
      </c>
      <c r="AB36" s="140">
        <f t="shared" si="0"/>
        <v>0.5</v>
      </c>
      <c r="AC36" s="141" t="b">
        <f t="shared" si="1"/>
        <v>1</v>
      </c>
      <c r="AD36" s="141" t="b">
        <f t="shared" si="2"/>
        <v>1</v>
      </c>
    </row>
    <row r="37" spans="1:30" ht="15" x14ac:dyDescent="0.2">
      <c r="A37" s="230" t="s">
        <v>77</v>
      </c>
      <c r="B37" s="217" t="s">
        <v>539</v>
      </c>
      <c r="C37" s="93" t="s">
        <v>83</v>
      </c>
      <c r="D37" s="218" t="s">
        <v>217</v>
      </c>
      <c r="E37" s="215" t="s">
        <v>305</v>
      </c>
      <c r="F37" s="146" t="s">
        <v>165</v>
      </c>
      <c r="G37" s="149" t="s">
        <v>613</v>
      </c>
      <c r="H37" s="219" t="s">
        <v>93</v>
      </c>
      <c r="I37" s="150">
        <v>0.27200000000000002</v>
      </c>
      <c r="J37" s="146" t="s">
        <v>659</v>
      </c>
      <c r="K37" s="216">
        <v>1789674.62</v>
      </c>
      <c r="L37" s="216">
        <f t="shared" si="13"/>
        <v>894837</v>
      </c>
      <c r="M37" s="220">
        <f t="shared" si="14"/>
        <v>894837.62000000011</v>
      </c>
      <c r="N37" s="221">
        <v>0.5</v>
      </c>
      <c r="O37" s="258">
        <v>0</v>
      </c>
      <c r="P37" s="258">
        <v>0</v>
      </c>
      <c r="Q37" s="258">
        <v>0</v>
      </c>
      <c r="R37" s="258">
        <v>0</v>
      </c>
      <c r="S37" s="258">
        <v>0</v>
      </c>
      <c r="T37" s="256">
        <v>0</v>
      </c>
      <c r="U37" s="256">
        <f t="shared" si="15"/>
        <v>894837</v>
      </c>
      <c r="V37" s="256">
        <v>0</v>
      </c>
      <c r="W37" s="256">
        <v>0</v>
      </c>
      <c r="X37" s="256">
        <v>0</v>
      </c>
      <c r="Y37" s="256">
        <v>0</v>
      </c>
      <c r="Z37" s="256">
        <v>0</v>
      </c>
      <c r="AA37" s="257" t="b">
        <f t="shared" si="16"/>
        <v>1</v>
      </c>
      <c r="AB37" s="140">
        <f t="shared" si="0"/>
        <v>0.5</v>
      </c>
      <c r="AC37" s="141" t="b">
        <f t="shared" si="1"/>
        <v>1</v>
      </c>
      <c r="AD37" s="141" t="b">
        <f t="shared" si="2"/>
        <v>1</v>
      </c>
    </row>
    <row r="38" spans="1:30" ht="24" x14ac:dyDescent="0.2">
      <c r="A38" s="230" t="s">
        <v>78</v>
      </c>
      <c r="B38" s="217" t="s">
        <v>538</v>
      </c>
      <c r="C38" s="93" t="s">
        <v>83</v>
      </c>
      <c r="D38" s="218" t="s">
        <v>409</v>
      </c>
      <c r="E38" s="215" t="s">
        <v>284</v>
      </c>
      <c r="F38" s="146" t="s">
        <v>159</v>
      </c>
      <c r="G38" s="149" t="s">
        <v>612</v>
      </c>
      <c r="H38" s="219" t="s">
        <v>93</v>
      </c>
      <c r="I38" s="150">
        <v>0.63200000000000001</v>
      </c>
      <c r="J38" s="146" t="s">
        <v>663</v>
      </c>
      <c r="K38" s="216">
        <v>3892697.02</v>
      </c>
      <c r="L38" s="216">
        <f t="shared" si="13"/>
        <v>1946348</v>
      </c>
      <c r="M38" s="220">
        <f t="shared" si="14"/>
        <v>1946349.02</v>
      </c>
      <c r="N38" s="221">
        <v>0.5</v>
      </c>
      <c r="O38" s="258">
        <v>0</v>
      </c>
      <c r="P38" s="258">
        <v>0</v>
      </c>
      <c r="Q38" s="258">
        <v>0</v>
      </c>
      <c r="R38" s="258">
        <v>0</v>
      </c>
      <c r="S38" s="258">
        <v>0</v>
      </c>
      <c r="T38" s="256">
        <v>0</v>
      </c>
      <c r="U38" s="256">
        <f t="shared" si="15"/>
        <v>1946348</v>
      </c>
      <c r="V38" s="256">
        <v>0</v>
      </c>
      <c r="W38" s="256">
        <v>0</v>
      </c>
      <c r="X38" s="256">
        <v>0</v>
      </c>
      <c r="Y38" s="256">
        <v>0</v>
      </c>
      <c r="Z38" s="256">
        <v>0</v>
      </c>
      <c r="AA38" s="257" t="b">
        <f t="shared" si="16"/>
        <v>1</v>
      </c>
      <c r="AB38" s="140">
        <f t="shared" si="0"/>
        <v>0.5</v>
      </c>
      <c r="AC38" s="141" t="b">
        <f t="shared" si="1"/>
        <v>1</v>
      </c>
      <c r="AD38" s="141" t="b">
        <f t="shared" si="2"/>
        <v>1</v>
      </c>
    </row>
    <row r="39" spans="1:30" ht="24" x14ac:dyDescent="0.2">
      <c r="A39" s="230" t="s">
        <v>79</v>
      </c>
      <c r="B39" s="217" t="s">
        <v>541</v>
      </c>
      <c r="C39" s="93" t="s">
        <v>83</v>
      </c>
      <c r="D39" s="218" t="s">
        <v>410</v>
      </c>
      <c r="E39" s="215" t="s">
        <v>281</v>
      </c>
      <c r="F39" s="146" t="s">
        <v>155</v>
      </c>
      <c r="G39" s="149" t="s">
        <v>615</v>
      </c>
      <c r="H39" s="219" t="s">
        <v>94</v>
      </c>
      <c r="I39" s="150">
        <v>0.41699999999999998</v>
      </c>
      <c r="J39" s="146" t="s">
        <v>475</v>
      </c>
      <c r="K39" s="216">
        <v>541351.56999999995</v>
      </c>
      <c r="L39" s="216">
        <f t="shared" si="13"/>
        <v>270675</v>
      </c>
      <c r="M39" s="220">
        <f t="shared" si="14"/>
        <v>270676.56999999995</v>
      </c>
      <c r="N39" s="221">
        <v>0.5</v>
      </c>
      <c r="O39" s="258">
        <v>0</v>
      </c>
      <c r="P39" s="258">
        <v>0</v>
      </c>
      <c r="Q39" s="258">
        <v>0</v>
      </c>
      <c r="R39" s="258">
        <v>0</v>
      </c>
      <c r="S39" s="258">
        <v>0</v>
      </c>
      <c r="T39" s="256">
        <v>0</v>
      </c>
      <c r="U39" s="256">
        <f t="shared" si="15"/>
        <v>270675</v>
      </c>
      <c r="V39" s="256">
        <v>0</v>
      </c>
      <c r="W39" s="256">
        <v>0</v>
      </c>
      <c r="X39" s="256">
        <v>0</v>
      </c>
      <c r="Y39" s="256">
        <v>0</v>
      </c>
      <c r="Z39" s="256">
        <v>0</v>
      </c>
      <c r="AA39" s="257" t="b">
        <f t="shared" si="16"/>
        <v>1</v>
      </c>
      <c r="AB39" s="140">
        <f t="shared" si="0"/>
        <v>0.5</v>
      </c>
      <c r="AC39" s="141" t="b">
        <f t="shared" si="1"/>
        <v>1</v>
      </c>
      <c r="AD39" s="141" t="b">
        <f t="shared" si="2"/>
        <v>1</v>
      </c>
    </row>
    <row r="40" spans="1:30" ht="24" x14ac:dyDescent="0.2">
      <c r="A40" s="230" t="s">
        <v>80</v>
      </c>
      <c r="B40" s="217" t="s">
        <v>542</v>
      </c>
      <c r="C40" s="93" t="s">
        <v>83</v>
      </c>
      <c r="D40" s="218" t="s">
        <v>371</v>
      </c>
      <c r="E40" s="215" t="s">
        <v>372</v>
      </c>
      <c r="F40" s="146" t="s">
        <v>153</v>
      </c>
      <c r="G40" s="149" t="s">
        <v>616</v>
      </c>
      <c r="H40" s="219" t="s">
        <v>94</v>
      </c>
      <c r="I40" s="150">
        <v>1.9870000000000001</v>
      </c>
      <c r="J40" s="146" t="s">
        <v>670</v>
      </c>
      <c r="K40" s="216">
        <v>3299364.37</v>
      </c>
      <c r="L40" s="216">
        <f t="shared" si="13"/>
        <v>1649682</v>
      </c>
      <c r="M40" s="220">
        <f t="shared" si="14"/>
        <v>1649682.37</v>
      </c>
      <c r="N40" s="221">
        <v>0.5</v>
      </c>
      <c r="O40" s="258">
        <v>0</v>
      </c>
      <c r="P40" s="258">
        <v>0</v>
      </c>
      <c r="Q40" s="258">
        <v>0</v>
      </c>
      <c r="R40" s="258">
        <v>0</v>
      </c>
      <c r="S40" s="258">
        <v>0</v>
      </c>
      <c r="T40" s="256">
        <v>0</v>
      </c>
      <c r="U40" s="256">
        <f t="shared" si="15"/>
        <v>1649682</v>
      </c>
      <c r="V40" s="256">
        <v>0</v>
      </c>
      <c r="W40" s="256">
        <v>0</v>
      </c>
      <c r="X40" s="256">
        <v>0</v>
      </c>
      <c r="Y40" s="256">
        <v>0</v>
      </c>
      <c r="Z40" s="256">
        <v>0</v>
      </c>
      <c r="AA40" s="257" t="b">
        <f t="shared" si="16"/>
        <v>1</v>
      </c>
      <c r="AB40" s="140">
        <f t="shared" si="0"/>
        <v>0.5</v>
      </c>
      <c r="AC40" s="141" t="b">
        <f t="shared" si="1"/>
        <v>1</v>
      </c>
      <c r="AD40" s="141" t="b">
        <f t="shared" si="2"/>
        <v>1</v>
      </c>
    </row>
    <row r="41" spans="1:30" ht="15" x14ac:dyDescent="0.2">
      <c r="A41" s="230" t="s">
        <v>81</v>
      </c>
      <c r="B41" s="217" t="s">
        <v>544</v>
      </c>
      <c r="C41" s="93" t="s">
        <v>83</v>
      </c>
      <c r="D41" s="218" t="s">
        <v>347</v>
      </c>
      <c r="E41" s="215" t="s">
        <v>300</v>
      </c>
      <c r="F41" s="146" t="s">
        <v>157</v>
      </c>
      <c r="G41" s="149" t="s">
        <v>618</v>
      </c>
      <c r="H41" s="219" t="s">
        <v>94</v>
      </c>
      <c r="I41" s="150">
        <v>0.71</v>
      </c>
      <c r="J41" s="146" t="s">
        <v>670</v>
      </c>
      <c r="K41" s="216">
        <v>1877287.45</v>
      </c>
      <c r="L41" s="216">
        <f t="shared" si="13"/>
        <v>938643</v>
      </c>
      <c r="M41" s="220">
        <f t="shared" si="14"/>
        <v>938644.45</v>
      </c>
      <c r="N41" s="221">
        <v>0.5</v>
      </c>
      <c r="O41" s="258">
        <v>0</v>
      </c>
      <c r="P41" s="258">
        <v>0</v>
      </c>
      <c r="Q41" s="258">
        <v>0</v>
      </c>
      <c r="R41" s="258">
        <v>0</v>
      </c>
      <c r="S41" s="258">
        <v>0</v>
      </c>
      <c r="T41" s="256">
        <v>0</v>
      </c>
      <c r="U41" s="256">
        <f t="shared" si="15"/>
        <v>938643</v>
      </c>
      <c r="V41" s="256">
        <v>0</v>
      </c>
      <c r="W41" s="256">
        <v>0</v>
      </c>
      <c r="X41" s="256">
        <v>0</v>
      </c>
      <c r="Y41" s="256">
        <v>0</v>
      </c>
      <c r="Z41" s="256">
        <v>0</v>
      </c>
      <c r="AA41" s="257" t="b">
        <f t="shared" si="16"/>
        <v>1</v>
      </c>
      <c r="AB41" s="140">
        <f t="shared" si="0"/>
        <v>0.5</v>
      </c>
      <c r="AC41" s="141" t="b">
        <f t="shared" si="1"/>
        <v>1</v>
      </c>
      <c r="AD41" s="141" t="b">
        <f t="shared" si="2"/>
        <v>1</v>
      </c>
    </row>
    <row r="42" spans="1:30" ht="24" x14ac:dyDescent="0.2">
      <c r="A42" s="230" t="s">
        <v>82</v>
      </c>
      <c r="B42" s="217" t="s">
        <v>543</v>
      </c>
      <c r="C42" s="93" t="s">
        <v>83</v>
      </c>
      <c r="D42" s="218" t="s">
        <v>221</v>
      </c>
      <c r="E42" s="215" t="s">
        <v>230</v>
      </c>
      <c r="F42" s="146" t="s">
        <v>167</v>
      </c>
      <c r="G42" s="149" t="s">
        <v>617</v>
      </c>
      <c r="H42" s="219" t="s">
        <v>94</v>
      </c>
      <c r="I42" s="150">
        <v>1.87</v>
      </c>
      <c r="J42" s="146" t="s">
        <v>475</v>
      </c>
      <c r="K42" s="216">
        <v>3358109.91</v>
      </c>
      <c r="L42" s="216">
        <f t="shared" si="13"/>
        <v>1679054</v>
      </c>
      <c r="M42" s="220">
        <f t="shared" si="14"/>
        <v>1679055.9100000001</v>
      </c>
      <c r="N42" s="221">
        <v>0.5</v>
      </c>
      <c r="O42" s="258">
        <v>0</v>
      </c>
      <c r="P42" s="258">
        <v>0</v>
      </c>
      <c r="Q42" s="258">
        <v>0</v>
      </c>
      <c r="R42" s="258">
        <v>0</v>
      </c>
      <c r="S42" s="258">
        <v>0</v>
      </c>
      <c r="T42" s="256">
        <v>0</v>
      </c>
      <c r="U42" s="256">
        <f t="shared" si="15"/>
        <v>1679054</v>
      </c>
      <c r="V42" s="256">
        <v>0</v>
      </c>
      <c r="W42" s="256">
        <v>0</v>
      </c>
      <c r="X42" s="256">
        <v>0</v>
      </c>
      <c r="Y42" s="256">
        <v>0</v>
      </c>
      <c r="Z42" s="256">
        <v>0</v>
      </c>
      <c r="AA42" s="257" t="b">
        <f t="shared" si="16"/>
        <v>1</v>
      </c>
      <c r="AB42" s="140">
        <f t="shared" si="0"/>
        <v>0.5</v>
      </c>
      <c r="AC42" s="141" t="b">
        <f t="shared" si="1"/>
        <v>1</v>
      </c>
      <c r="AD42" s="141" t="b">
        <f t="shared" si="2"/>
        <v>1</v>
      </c>
    </row>
    <row r="43" spans="1:30" ht="36" x14ac:dyDescent="0.2">
      <c r="A43" s="230" t="s">
        <v>85</v>
      </c>
      <c r="B43" s="217" t="s">
        <v>545</v>
      </c>
      <c r="C43" s="93" t="s">
        <v>83</v>
      </c>
      <c r="D43" s="218" t="s">
        <v>365</v>
      </c>
      <c r="E43" s="215" t="s">
        <v>366</v>
      </c>
      <c r="F43" s="146" t="s">
        <v>150</v>
      </c>
      <c r="G43" s="149" t="s">
        <v>619</v>
      </c>
      <c r="H43" s="219" t="s">
        <v>94</v>
      </c>
      <c r="I43" s="150">
        <v>0.45800000000000002</v>
      </c>
      <c r="J43" s="146" t="s">
        <v>477</v>
      </c>
      <c r="K43" s="216">
        <v>960000</v>
      </c>
      <c r="L43" s="216">
        <f t="shared" si="13"/>
        <v>576000</v>
      </c>
      <c r="M43" s="220">
        <f t="shared" si="14"/>
        <v>384000</v>
      </c>
      <c r="N43" s="221">
        <v>0.6</v>
      </c>
      <c r="O43" s="258">
        <v>0</v>
      </c>
      <c r="P43" s="258">
        <v>0</v>
      </c>
      <c r="Q43" s="258">
        <v>0</v>
      </c>
      <c r="R43" s="258">
        <v>0</v>
      </c>
      <c r="S43" s="258">
        <v>0</v>
      </c>
      <c r="T43" s="256">
        <v>0</v>
      </c>
      <c r="U43" s="256">
        <f t="shared" si="15"/>
        <v>576000</v>
      </c>
      <c r="V43" s="256">
        <v>0</v>
      </c>
      <c r="W43" s="256">
        <v>0</v>
      </c>
      <c r="X43" s="256">
        <v>0</v>
      </c>
      <c r="Y43" s="256">
        <v>0</v>
      </c>
      <c r="Z43" s="256">
        <v>0</v>
      </c>
      <c r="AA43" s="257" t="b">
        <f t="shared" si="16"/>
        <v>1</v>
      </c>
      <c r="AB43" s="140">
        <f t="shared" si="0"/>
        <v>0.6</v>
      </c>
      <c r="AC43" s="141" t="b">
        <f t="shared" si="1"/>
        <v>1</v>
      </c>
      <c r="AD43" s="141" t="b">
        <f t="shared" si="2"/>
        <v>1</v>
      </c>
    </row>
    <row r="44" spans="1:30" ht="24" x14ac:dyDescent="0.2">
      <c r="A44" s="230" t="s">
        <v>86</v>
      </c>
      <c r="B44" s="217" t="s">
        <v>546</v>
      </c>
      <c r="C44" s="93" t="s">
        <v>83</v>
      </c>
      <c r="D44" s="218" t="s">
        <v>218</v>
      </c>
      <c r="E44" s="215" t="s">
        <v>311</v>
      </c>
      <c r="F44" s="146" t="s">
        <v>166</v>
      </c>
      <c r="G44" s="149" t="s">
        <v>620</v>
      </c>
      <c r="H44" s="219" t="s">
        <v>93</v>
      </c>
      <c r="I44" s="150">
        <v>0.23699999999999999</v>
      </c>
      <c r="J44" s="146" t="s">
        <v>671</v>
      </c>
      <c r="K44" s="216">
        <v>2407281.4700000002</v>
      </c>
      <c r="L44" s="216">
        <f t="shared" si="13"/>
        <v>1203640</v>
      </c>
      <c r="M44" s="220">
        <f t="shared" si="14"/>
        <v>1203641.4700000002</v>
      </c>
      <c r="N44" s="221">
        <v>0.5</v>
      </c>
      <c r="O44" s="258">
        <v>0</v>
      </c>
      <c r="P44" s="258">
        <v>0</v>
      </c>
      <c r="Q44" s="258">
        <v>0</v>
      </c>
      <c r="R44" s="258">
        <v>0</v>
      </c>
      <c r="S44" s="258">
        <v>0</v>
      </c>
      <c r="T44" s="256">
        <v>0</v>
      </c>
      <c r="U44" s="256">
        <f t="shared" si="15"/>
        <v>1203640</v>
      </c>
      <c r="V44" s="256">
        <v>0</v>
      </c>
      <c r="W44" s="256">
        <v>0</v>
      </c>
      <c r="X44" s="256">
        <v>0</v>
      </c>
      <c r="Y44" s="256">
        <v>0</v>
      </c>
      <c r="Z44" s="256">
        <v>0</v>
      </c>
      <c r="AA44" s="257" t="b">
        <f t="shared" si="16"/>
        <v>1</v>
      </c>
      <c r="AB44" s="140">
        <f t="shared" si="0"/>
        <v>0.5</v>
      </c>
      <c r="AC44" s="141" t="b">
        <f t="shared" si="1"/>
        <v>1</v>
      </c>
      <c r="AD44" s="141" t="b">
        <f t="shared" si="2"/>
        <v>1</v>
      </c>
    </row>
    <row r="45" spans="1:30" ht="24" x14ac:dyDescent="0.2">
      <c r="A45" s="230" t="s">
        <v>87</v>
      </c>
      <c r="B45" s="217" t="s">
        <v>547</v>
      </c>
      <c r="C45" s="93" t="s">
        <v>83</v>
      </c>
      <c r="D45" s="218" t="s">
        <v>173</v>
      </c>
      <c r="E45" s="215" t="s">
        <v>310</v>
      </c>
      <c r="F45" s="146" t="s">
        <v>150</v>
      </c>
      <c r="G45" s="149" t="s">
        <v>621</v>
      </c>
      <c r="H45" s="219" t="s">
        <v>94</v>
      </c>
      <c r="I45" s="150">
        <v>1.6339999999999999</v>
      </c>
      <c r="J45" s="146" t="s">
        <v>484</v>
      </c>
      <c r="K45" s="216">
        <v>3773634.51</v>
      </c>
      <c r="L45" s="216">
        <f t="shared" si="13"/>
        <v>1886817</v>
      </c>
      <c r="M45" s="220">
        <f t="shared" si="14"/>
        <v>1886817.5099999998</v>
      </c>
      <c r="N45" s="221">
        <v>0.5</v>
      </c>
      <c r="O45" s="258">
        <v>0</v>
      </c>
      <c r="P45" s="258">
        <v>0</v>
      </c>
      <c r="Q45" s="258">
        <v>0</v>
      </c>
      <c r="R45" s="258">
        <v>0</v>
      </c>
      <c r="S45" s="258">
        <v>0</v>
      </c>
      <c r="T45" s="256">
        <v>0</v>
      </c>
      <c r="U45" s="256">
        <f t="shared" si="15"/>
        <v>1886817</v>
      </c>
      <c r="V45" s="256">
        <v>0</v>
      </c>
      <c r="W45" s="256">
        <v>0</v>
      </c>
      <c r="X45" s="256">
        <v>0</v>
      </c>
      <c r="Y45" s="256">
        <v>0</v>
      </c>
      <c r="Z45" s="256">
        <v>0</v>
      </c>
      <c r="AA45" s="257" t="b">
        <f t="shared" si="16"/>
        <v>1</v>
      </c>
      <c r="AB45" s="140">
        <f t="shared" si="0"/>
        <v>0.5</v>
      </c>
      <c r="AC45" s="141" t="b">
        <f t="shared" si="1"/>
        <v>1</v>
      </c>
      <c r="AD45" s="141" t="b">
        <f t="shared" si="2"/>
        <v>1</v>
      </c>
    </row>
    <row r="46" spans="1:30" s="145" customFormat="1" ht="24" x14ac:dyDescent="0.2">
      <c r="A46" s="230" t="s">
        <v>88</v>
      </c>
      <c r="B46" s="217" t="s">
        <v>548</v>
      </c>
      <c r="C46" s="93" t="s">
        <v>83</v>
      </c>
      <c r="D46" s="218" t="s">
        <v>386</v>
      </c>
      <c r="E46" s="215" t="s">
        <v>387</v>
      </c>
      <c r="F46" s="146" t="s">
        <v>164</v>
      </c>
      <c r="G46" s="149" t="s">
        <v>622</v>
      </c>
      <c r="H46" s="219" t="s">
        <v>94</v>
      </c>
      <c r="I46" s="150">
        <v>0.99</v>
      </c>
      <c r="J46" s="146" t="s">
        <v>662</v>
      </c>
      <c r="K46" s="216">
        <v>1946451.04</v>
      </c>
      <c r="L46" s="216">
        <f t="shared" si="13"/>
        <v>1167870</v>
      </c>
      <c r="M46" s="220">
        <f t="shared" si="14"/>
        <v>778581.04</v>
      </c>
      <c r="N46" s="221">
        <v>0.6</v>
      </c>
      <c r="O46" s="258">
        <v>0</v>
      </c>
      <c r="P46" s="258">
        <v>0</v>
      </c>
      <c r="Q46" s="258">
        <v>0</v>
      </c>
      <c r="R46" s="258">
        <v>0</v>
      </c>
      <c r="S46" s="258">
        <v>0</v>
      </c>
      <c r="T46" s="256">
        <v>0</v>
      </c>
      <c r="U46" s="256">
        <f t="shared" si="15"/>
        <v>1167870</v>
      </c>
      <c r="V46" s="256">
        <v>0</v>
      </c>
      <c r="W46" s="256">
        <v>0</v>
      </c>
      <c r="X46" s="256">
        <v>0</v>
      </c>
      <c r="Y46" s="256">
        <v>0</v>
      </c>
      <c r="Z46" s="256">
        <v>0</v>
      </c>
      <c r="AA46" s="257" t="b">
        <f t="shared" si="16"/>
        <v>1</v>
      </c>
      <c r="AB46" s="140">
        <f t="shared" si="0"/>
        <v>0.6</v>
      </c>
      <c r="AC46" s="141" t="b">
        <f t="shared" si="1"/>
        <v>1</v>
      </c>
      <c r="AD46" s="141" t="b">
        <f t="shared" si="2"/>
        <v>1</v>
      </c>
    </row>
    <row r="47" spans="1:30" ht="24" x14ac:dyDescent="0.2">
      <c r="A47" s="230" t="s">
        <v>89</v>
      </c>
      <c r="B47" s="217" t="s">
        <v>549</v>
      </c>
      <c r="C47" s="93" t="s">
        <v>83</v>
      </c>
      <c r="D47" s="218" t="s">
        <v>345</v>
      </c>
      <c r="E47" s="215" t="s">
        <v>268</v>
      </c>
      <c r="F47" s="146" t="s">
        <v>167</v>
      </c>
      <c r="G47" s="149" t="s">
        <v>623</v>
      </c>
      <c r="H47" s="219" t="s">
        <v>94</v>
      </c>
      <c r="I47" s="150">
        <v>1.6120000000000001</v>
      </c>
      <c r="J47" s="146" t="s">
        <v>672</v>
      </c>
      <c r="K47" s="216">
        <v>2080569.9</v>
      </c>
      <c r="L47" s="216">
        <f t="shared" si="13"/>
        <v>1040284</v>
      </c>
      <c r="M47" s="220">
        <f t="shared" si="14"/>
        <v>1040285.8999999999</v>
      </c>
      <c r="N47" s="221">
        <v>0.5</v>
      </c>
      <c r="O47" s="258">
        <v>0</v>
      </c>
      <c r="P47" s="258">
        <v>0</v>
      </c>
      <c r="Q47" s="258">
        <v>0</v>
      </c>
      <c r="R47" s="258">
        <v>0</v>
      </c>
      <c r="S47" s="258">
        <v>0</v>
      </c>
      <c r="T47" s="256">
        <v>0</v>
      </c>
      <c r="U47" s="256">
        <f t="shared" si="15"/>
        <v>1040284</v>
      </c>
      <c r="V47" s="256">
        <v>0</v>
      </c>
      <c r="W47" s="256">
        <v>0</v>
      </c>
      <c r="X47" s="256">
        <v>0</v>
      </c>
      <c r="Y47" s="256">
        <v>0</v>
      </c>
      <c r="Z47" s="256">
        <v>0</v>
      </c>
      <c r="AA47" s="257" t="b">
        <f t="shared" si="16"/>
        <v>1</v>
      </c>
      <c r="AB47" s="140">
        <f t="shared" si="0"/>
        <v>0.5</v>
      </c>
      <c r="AC47" s="141" t="b">
        <f t="shared" si="1"/>
        <v>1</v>
      </c>
      <c r="AD47" s="141" t="b">
        <f t="shared" si="2"/>
        <v>1</v>
      </c>
    </row>
    <row r="48" spans="1:30" ht="24" x14ac:dyDescent="0.2">
      <c r="A48" s="230" t="s">
        <v>90</v>
      </c>
      <c r="B48" s="217" t="s">
        <v>550</v>
      </c>
      <c r="C48" s="93" t="s">
        <v>83</v>
      </c>
      <c r="D48" s="218" t="s">
        <v>171</v>
      </c>
      <c r="E48" s="215" t="s">
        <v>257</v>
      </c>
      <c r="F48" s="146" t="s">
        <v>156</v>
      </c>
      <c r="G48" s="149" t="s">
        <v>624</v>
      </c>
      <c r="H48" s="219" t="s">
        <v>94</v>
      </c>
      <c r="I48" s="150">
        <v>0.26600000000000001</v>
      </c>
      <c r="J48" s="146" t="s">
        <v>481</v>
      </c>
      <c r="K48" s="216">
        <v>2083000</v>
      </c>
      <c r="L48" s="216">
        <f t="shared" si="13"/>
        <v>1041500</v>
      </c>
      <c r="M48" s="220">
        <f t="shared" si="14"/>
        <v>1041500</v>
      </c>
      <c r="N48" s="221">
        <v>0.5</v>
      </c>
      <c r="O48" s="258">
        <v>0</v>
      </c>
      <c r="P48" s="258">
        <v>0</v>
      </c>
      <c r="Q48" s="258">
        <v>0</v>
      </c>
      <c r="R48" s="258">
        <v>0</v>
      </c>
      <c r="S48" s="258">
        <v>0</v>
      </c>
      <c r="T48" s="256">
        <v>0</v>
      </c>
      <c r="U48" s="256">
        <f t="shared" si="15"/>
        <v>1041500</v>
      </c>
      <c r="V48" s="255">
        <v>0</v>
      </c>
      <c r="W48" s="255">
        <v>0</v>
      </c>
      <c r="X48" s="255">
        <v>0</v>
      </c>
      <c r="Y48" s="255">
        <v>0</v>
      </c>
      <c r="Z48" s="255">
        <v>0</v>
      </c>
      <c r="AA48" s="257" t="b">
        <f t="shared" si="16"/>
        <v>1</v>
      </c>
      <c r="AB48" s="140">
        <f t="shared" si="0"/>
        <v>0.5</v>
      </c>
      <c r="AC48" s="141" t="b">
        <f t="shared" si="1"/>
        <v>1</v>
      </c>
      <c r="AD48" s="141" t="b">
        <f t="shared" si="2"/>
        <v>1</v>
      </c>
    </row>
    <row r="49" spans="1:30" ht="36" x14ac:dyDescent="0.2">
      <c r="A49" s="230" t="s">
        <v>91</v>
      </c>
      <c r="B49" s="217" t="s">
        <v>552</v>
      </c>
      <c r="C49" s="93" t="s">
        <v>83</v>
      </c>
      <c r="D49" s="218" t="s">
        <v>355</v>
      </c>
      <c r="E49" s="215" t="s">
        <v>316</v>
      </c>
      <c r="F49" s="146" t="s">
        <v>167</v>
      </c>
      <c r="G49" s="149" t="s">
        <v>626</v>
      </c>
      <c r="H49" s="219" t="s">
        <v>94</v>
      </c>
      <c r="I49" s="150">
        <v>0.99</v>
      </c>
      <c r="J49" s="146" t="s">
        <v>673</v>
      </c>
      <c r="K49" s="216">
        <v>803879.06</v>
      </c>
      <c r="L49" s="216">
        <f t="shared" si="13"/>
        <v>401939</v>
      </c>
      <c r="M49" s="220">
        <f t="shared" si="14"/>
        <v>401940.06000000006</v>
      </c>
      <c r="N49" s="221">
        <v>0.5</v>
      </c>
      <c r="O49" s="258">
        <v>0</v>
      </c>
      <c r="P49" s="258">
        <v>0</v>
      </c>
      <c r="Q49" s="258">
        <v>0</v>
      </c>
      <c r="R49" s="258">
        <v>0</v>
      </c>
      <c r="S49" s="258">
        <v>0</v>
      </c>
      <c r="T49" s="256">
        <v>0</v>
      </c>
      <c r="U49" s="256">
        <f t="shared" si="15"/>
        <v>401939</v>
      </c>
      <c r="V49" s="256">
        <v>0</v>
      </c>
      <c r="W49" s="256">
        <v>0</v>
      </c>
      <c r="X49" s="256">
        <v>0</v>
      </c>
      <c r="Y49" s="256">
        <v>0</v>
      </c>
      <c r="Z49" s="256">
        <v>0</v>
      </c>
      <c r="AA49" s="257" t="b">
        <f t="shared" si="16"/>
        <v>1</v>
      </c>
      <c r="AB49" s="140">
        <f t="shared" si="0"/>
        <v>0.5</v>
      </c>
      <c r="AC49" s="141" t="b">
        <f t="shared" si="1"/>
        <v>1</v>
      </c>
      <c r="AD49" s="141" t="b">
        <f t="shared" si="2"/>
        <v>1</v>
      </c>
    </row>
    <row r="50" spans="1:30" s="145" customFormat="1" ht="24" x14ac:dyDescent="0.2">
      <c r="A50" s="230" t="s">
        <v>113</v>
      </c>
      <c r="B50" s="217" t="s">
        <v>553</v>
      </c>
      <c r="C50" s="93" t="s">
        <v>83</v>
      </c>
      <c r="D50" s="218" t="s">
        <v>169</v>
      </c>
      <c r="E50" s="215" t="s">
        <v>320</v>
      </c>
      <c r="F50" s="146" t="s">
        <v>168</v>
      </c>
      <c r="G50" s="149" t="s">
        <v>627</v>
      </c>
      <c r="H50" s="219" t="s">
        <v>94</v>
      </c>
      <c r="I50" s="150">
        <v>0.96599999999999997</v>
      </c>
      <c r="J50" s="146" t="s">
        <v>662</v>
      </c>
      <c r="K50" s="216">
        <v>1565620.95</v>
      </c>
      <c r="L50" s="216">
        <f t="shared" ref="L50" si="17">ROUNDDOWN(K50*N50,0)</f>
        <v>782810</v>
      </c>
      <c r="M50" s="220">
        <f t="shared" ref="M50" si="18">K50-L50</f>
        <v>782810.95</v>
      </c>
      <c r="N50" s="221">
        <v>0.5</v>
      </c>
      <c r="O50" s="258">
        <v>0</v>
      </c>
      <c r="P50" s="258">
        <v>0</v>
      </c>
      <c r="Q50" s="258">
        <v>0</v>
      </c>
      <c r="R50" s="258">
        <v>0</v>
      </c>
      <c r="S50" s="258">
        <v>0</v>
      </c>
      <c r="T50" s="256">
        <v>0</v>
      </c>
      <c r="U50" s="256">
        <f t="shared" si="15"/>
        <v>782810</v>
      </c>
      <c r="V50" s="256">
        <v>0</v>
      </c>
      <c r="W50" s="256">
        <v>0</v>
      </c>
      <c r="X50" s="256">
        <v>0</v>
      </c>
      <c r="Y50" s="256">
        <v>0</v>
      </c>
      <c r="Z50" s="256">
        <v>0</v>
      </c>
      <c r="AA50" s="257" t="b">
        <f t="shared" si="16"/>
        <v>1</v>
      </c>
      <c r="AB50" s="140">
        <f t="shared" ref="AB50" si="19">ROUND(L50/K50,2)</f>
        <v>0.5</v>
      </c>
      <c r="AC50" s="141" t="b">
        <f t="shared" ref="AC50" si="20">AB50=N50</f>
        <v>1</v>
      </c>
      <c r="AD50" s="141" t="b">
        <f t="shared" ref="AD50" si="21">K50=L50+M50</f>
        <v>1</v>
      </c>
    </row>
    <row r="51" spans="1:30" ht="36" x14ac:dyDescent="0.2">
      <c r="A51" s="230" t="s">
        <v>114</v>
      </c>
      <c r="B51" s="217" t="s">
        <v>551</v>
      </c>
      <c r="C51" s="93" t="s">
        <v>83</v>
      </c>
      <c r="D51" s="218" t="s">
        <v>201</v>
      </c>
      <c r="E51" s="215" t="s">
        <v>312</v>
      </c>
      <c r="F51" s="146" t="s">
        <v>161</v>
      </c>
      <c r="G51" s="149" t="s">
        <v>625</v>
      </c>
      <c r="H51" s="219" t="s">
        <v>93</v>
      </c>
      <c r="I51" s="150">
        <v>1.4019999999999999</v>
      </c>
      <c r="J51" s="146" t="s">
        <v>666</v>
      </c>
      <c r="K51" s="216">
        <v>2783234.61</v>
      </c>
      <c r="L51" s="216">
        <f t="shared" si="13"/>
        <v>1391617</v>
      </c>
      <c r="M51" s="220">
        <f t="shared" si="14"/>
        <v>1391617.6099999999</v>
      </c>
      <c r="N51" s="221">
        <v>0.5</v>
      </c>
      <c r="O51" s="258">
        <v>0</v>
      </c>
      <c r="P51" s="258">
        <v>0</v>
      </c>
      <c r="Q51" s="258">
        <v>0</v>
      </c>
      <c r="R51" s="258">
        <v>0</v>
      </c>
      <c r="S51" s="258">
        <v>0</v>
      </c>
      <c r="T51" s="256">
        <v>0</v>
      </c>
      <c r="U51" s="256">
        <f t="shared" si="15"/>
        <v>1391617</v>
      </c>
      <c r="V51" s="256">
        <v>0</v>
      </c>
      <c r="W51" s="256">
        <v>0</v>
      </c>
      <c r="X51" s="256">
        <v>0</v>
      </c>
      <c r="Y51" s="256">
        <v>0</v>
      </c>
      <c r="Z51" s="256">
        <v>0</v>
      </c>
      <c r="AA51" s="257" t="b">
        <f t="shared" si="16"/>
        <v>1</v>
      </c>
      <c r="AB51" s="140">
        <f t="shared" si="0"/>
        <v>0.5</v>
      </c>
      <c r="AC51" s="141" t="b">
        <f t="shared" si="1"/>
        <v>1</v>
      </c>
      <c r="AD51" s="141" t="b">
        <f t="shared" si="2"/>
        <v>1</v>
      </c>
    </row>
    <row r="52" spans="1:30" ht="24" x14ac:dyDescent="0.2">
      <c r="A52" s="230" t="s">
        <v>115</v>
      </c>
      <c r="B52" s="217" t="s">
        <v>554</v>
      </c>
      <c r="C52" s="93" t="s">
        <v>83</v>
      </c>
      <c r="D52" s="218" t="s">
        <v>223</v>
      </c>
      <c r="E52" s="215" t="s">
        <v>278</v>
      </c>
      <c r="F52" s="146" t="s">
        <v>165</v>
      </c>
      <c r="G52" s="149" t="s">
        <v>628</v>
      </c>
      <c r="H52" s="219" t="s">
        <v>93</v>
      </c>
      <c r="I52" s="150">
        <v>1.5409999999999999</v>
      </c>
      <c r="J52" s="146" t="s">
        <v>663</v>
      </c>
      <c r="K52" s="216">
        <v>5033458.42</v>
      </c>
      <c r="L52" s="216">
        <f t="shared" si="13"/>
        <v>2516729</v>
      </c>
      <c r="M52" s="220">
        <f t="shared" si="14"/>
        <v>2516729.42</v>
      </c>
      <c r="N52" s="221">
        <v>0.5</v>
      </c>
      <c r="O52" s="258">
        <v>0</v>
      </c>
      <c r="P52" s="258">
        <v>0</v>
      </c>
      <c r="Q52" s="258">
        <v>0</v>
      </c>
      <c r="R52" s="258">
        <v>0</v>
      </c>
      <c r="S52" s="258">
        <v>0</v>
      </c>
      <c r="T52" s="256">
        <v>0</v>
      </c>
      <c r="U52" s="256">
        <f t="shared" si="15"/>
        <v>2516729</v>
      </c>
      <c r="V52" s="256">
        <v>0</v>
      </c>
      <c r="W52" s="256">
        <v>0</v>
      </c>
      <c r="X52" s="256">
        <v>0</v>
      </c>
      <c r="Y52" s="256">
        <v>0</v>
      </c>
      <c r="Z52" s="256">
        <v>0</v>
      </c>
      <c r="AA52" s="257" t="b">
        <f t="shared" si="16"/>
        <v>1</v>
      </c>
      <c r="AB52" s="140">
        <f t="shared" si="0"/>
        <v>0.5</v>
      </c>
      <c r="AC52" s="141" t="b">
        <f t="shared" si="1"/>
        <v>1</v>
      </c>
      <c r="AD52" s="141" t="b">
        <f t="shared" si="2"/>
        <v>1</v>
      </c>
    </row>
    <row r="53" spans="1:30" ht="24" x14ac:dyDescent="0.2">
      <c r="A53" s="230" t="s">
        <v>116</v>
      </c>
      <c r="B53" s="217" t="s">
        <v>563</v>
      </c>
      <c r="C53" s="93" t="s">
        <v>83</v>
      </c>
      <c r="D53" s="218" t="s">
        <v>182</v>
      </c>
      <c r="E53" s="215" t="s">
        <v>241</v>
      </c>
      <c r="F53" s="146" t="s">
        <v>167</v>
      </c>
      <c r="G53" s="149" t="s">
        <v>636</v>
      </c>
      <c r="H53" s="219" t="s">
        <v>94</v>
      </c>
      <c r="I53" s="150">
        <v>0.71299999999999997</v>
      </c>
      <c r="J53" s="146" t="s">
        <v>482</v>
      </c>
      <c r="K53" s="216">
        <v>801261.61</v>
      </c>
      <c r="L53" s="216">
        <f t="shared" si="13"/>
        <v>400630</v>
      </c>
      <c r="M53" s="220">
        <f t="shared" si="14"/>
        <v>400631.61</v>
      </c>
      <c r="N53" s="221">
        <v>0.5</v>
      </c>
      <c r="O53" s="258">
        <v>0</v>
      </c>
      <c r="P53" s="258">
        <v>0</v>
      </c>
      <c r="Q53" s="258">
        <v>0</v>
      </c>
      <c r="R53" s="258">
        <v>0</v>
      </c>
      <c r="S53" s="258">
        <v>0</v>
      </c>
      <c r="T53" s="256">
        <v>0</v>
      </c>
      <c r="U53" s="256">
        <f t="shared" si="15"/>
        <v>400630</v>
      </c>
      <c r="V53" s="256">
        <v>0</v>
      </c>
      <c r="W53" s="256">
        <v>0</v>
      </c>
      <c r="X53" s="256">
        <v>0</v>
      </c>
      <c r="Y53" s="256">
        <v>0</v>
      </c>
      <c r="Z53" s="256">
        <v>0</v>
      </c>
      <c r="AA53" s="257" t="b">
        <f t="shared" si="16"/>
        <v>1</v>
      </c>
      <c r="AB53" s="140">
        <f t="shared" si="0"/>
        <v>0.5</v>
      </c>
      <c r="AC53" s="141" t="b">
        <f t="shared" si="1"/>
        <v>1</v>
      </c>
      <c r="AD53" s="141" t="b">
        <f t="shared" si="2"/>
        <v>1</v>
      </c>
    </row>
    <row r="54" spans="1:30" ht="24" x14ac:dyDescent="0.2">
      <c r="A54" s="230" t="s">
        <v>117</v>
      </c>
      <c r="B54" s="217" t="s">
        <v>565</v>
      </c>
      <c r="C54" s="93" t="s">
        <v>83</v>
      </c>
      <c r="D54" s="218" t="s">
        <v>189</v>
      </c>
      <c r="E54" s="215" t="s">
        <v>307</v>
      </c>
      <c r="F54" s="146" t="s">
        <v>157</v>
      </c>
      <c r="G54" s="149" t="s">
        <v>638</v>
      </c>
      <c r="H54" s="219" t="s">
        <v>94</v>
      </c>
      <c r="I54" s="150">
        <v>0.877</v>
      </c>
      <c r="J54" s="146" t="s">
        <v>670</v>
      </c>
      <c r="K54" s="216">
        <v>1000277.54</v>
      </c>
      <c r="L54" s="216">
        <f t="shared" si="13"/>
        <v>500138</v>
      </c>
      <c r="M54" s="220">
        <f t="shared" si="14"/>
        <v>500139.54000000004</v>
      </c>
      <c r="N54" s="221">
        <v>0.5</v>
      </c>
      <c r="O54" s="258">
        <v>0</v>
      </c>
      <c r="P54" s="258">
        <v>0</v>
      </c>
      <c r="Q54" s="258">
        <v>0</v>
      </c>
      <c r="R54" s="258">
        <v>0</v>
      </c>
      <c r="S54" s="258">
        <v>0</v>
      </c>
      <c r="T54" s="256">
        <v>0</v>
      </c>
      <c r="U54" s="256">
        <f t="shared" si="15"/>
        <v>500138</v>
      </c>
      <c r="V54" s="256">
        <v>0</v>
      </c>
      <c r="W54" s="256">
        <v>0</v>
      </c>
      <c r="X54" s="256">
        <v>0</v>
      </c>
      <c r="Y54" s="256">
        <v>0</v>
      </c>
      <c r="Z54" s="256">
        <v>0</v>
      </c>
      <c r="AA54" s="257" t="b">
        <f t="shared" si="16"/>
        <v>1</v>
      </c>
      <c r="AB54" s="140">
        <f t="shared" ref="AB54:AB64" si="22">ROUND(L54/K54,2)</f>
        <v>0.5</v>
      </c>
      <c r="AC54" s="141" t="b">
        <f t="shared" ref="AC54:AC64" si="23">AB54=N54</f>
        <v>1</v>
      </c>
      <c r="AD54" s="141" t="b">
        <f t="shared" ref="AD54:AD64" si="24">K54=L54+M54</f>
        <v>1</v>
      </c>
    </row>
    <row r="55" spans="1:30" ht="36" x14ac:dyDescent="0.2">
      <c r="A55" s="230" t="s">
        <v>118</v>
      </c>
      <c r="B55" s="217" t="s">
        <v>556</v>
      </c>
      <c r="C55" s="93" t="s">
        <v>83</v>
      </c>
      <c r="D55" s="218" t="s">
        <v>203</v>
      </c>
      <c r="E55" s="215" t="s">
        <v>276</v>
      </c>
      <c r="F55" s="146" t="s">
        <v>164</v>
      </c>
      <c r="G55" s="149" t="s">
        <v>630</v>
      </c>
      <c r="H55" s="219" t="s">
        <v>93</v>
      </c>
      <c r="I55" s="150">
        <v>0.27900000000000003</v>
      </c>
      <c r="J55" s="146" t="s">
        <v>475</v>
      </c>
      <c r="K55" s="216">
        <v>1100000</v>
      </c>
      <c r="L55" s="216">
        <f t="shared" si="13"/>
        <v>550000</v>
      </c>
      <c r="M55" s="220">
        <f t="shared" si="14"/>
        <v>550000</v>
      </c>
      <c r="N55" s="221">
        <v>0.5</v>
      </c>
      <c r="O55" s="258">
        <v>0</v>
      </c>
      <c r="P55" s="258">
        <v>0</v>
      </c>
      <c r="Q55" s="258">
        <v>0</v>
      </c>
      <c r="R55" s="258">
        <v>0</v>
      </c>
      <c r="S55" s="258">
        <v>0</v>
      </c>
      <c r="T55" s="256">
        <v>0</v>
      </c>
      <c r="U55" s="256">
        <f t="shared" si="15"/>
        <v>550000</v>
      </c>
      <c r="V55" s="256">
        <v>0</v>
      </c>
      <c r="W55" s="256">
        <v>0</v>
      </c>
      <c r="X55" s="256">
        <v>0</v>
      </c>
      <c r="Y55" s="256">
        <v>0</v>
      </c>
      <c r="Z55" s="256">
        <v>0</v>
      </c>
      <c r="AA55" s="257" t="b">
        <f t="shared" si="16"/>
        <v>1</v>
      </c>
      <c r="AB55" s="140">
        <f t="shared" si="22"/>
        <v>0.5</v>
      </c>
      <c r="AC55" s="141" t="b">
        <f t="shared" si="23"/>
        <v>1</v>
      </c>
      <c r="AD55" s="141" t="b">
        <f t="shared" si="24"/>
        <v>1</v>
      </c>
    </row>
    <row r="56" spans="1:30" ht="24" x14ac:dyDescent="0.2">
      <c r="A56" s="230" t="s">
        <v>119</v>
      </c>
      <c r="B56" s="217" t="s">
        <v>564</v>
      </c>
      <c r="C56" s="93" t="s">
        <v>83</v>
      </c>
      <c r="D56" s="218" t="s">
        <v>352</v>
      </c>
      <c r="E56" s="215" t="s">
        <v>246</v>
      </c>
      <c r="F56" s="146" t="s">
        <v>166</v>
      </c>
      <c r="G56" s="149" t="s">
        <v>637</v>
      </c>
      <c r="H56" s="219" t="s">
        <v>94</v>
      </c>
      <c r="I56" s="150">
        <v>0.99</v>
      </c>
      <c r="J56" s="146" t="s">
        <v>482</v>
      </c>
      <c r="K56" s="216">
        <v>2018583.65</v>
      </c>
      <c r="L56" s="216">
        <f t="shared" si="13"/>
        <v>1009291</v>
      </c>
      <c r="M56" s="220">
        <f t="shared" si="14"/>
        <v>1009292.6499999999</v>
      </c>
      <c r="N56" s="221">
        <v>0.5</v>
      </c>
      <c r="O56" s="258">
        <v>0</v>
      </c>
      <c r="P56" s="258">
        <v>0</v>
      </c>
      <c r="Q56" s="258">
        <v>0</v>
      </c>
      <c r="R56" s="258">
        <v>0</v>
      </c>
      <c r="S56" s="258">
        <v>0</v>
      </c>
      <c r="T56" s="256">
        <v>0</v>
      </c>
      <c r="U56" s="256">
        <f t="shared" si="15"/>
        <v>1009291</v>
      </c>
      <c r="V56" s="256">
        <v>0</v>
      </c>
      <c r="W56" s="256">
        <v>0</v>
      </c>
      <c r="X56" s="256">
        <v>0</v>
      </c>
      <c r="Y56" s="256">
        <v>0</v>
      </c>
      <c r="Z56" s="256">
        <v>0</v>
      </c>
      <c r="AA56" s="257" t="b">
        <f t="shared" si="16"/>
        <v>1</v>
      </c>
      <c r="AB56" s="140">
        <f t="shared" si="22"/>
        <v>0.5</v>
      </c>
      <c r="AC56" s="141" t="b">
        <f t="shared" si="23"/>
        <v>1</v>
      </c>
      <c r="AD56" s="141" t="b">
        <f t="shared" si="24"/>
        <v>1</v>
      </c>
    </row>
    <row r="57" spans="1:30" ht="24" x14ac:dyDescent="0.2">
      <c r="A57" s="230" t="s">
        <v>120</v>
      </c>
      <c r="B57" s="217" t="s">
        <v>562</v>
      </c>
      <c r="C57" s="93" t="s">
        <v>83</v>
      </c>
      <c r="D57" s="218" t="s">
        <v>402</v>
      </c>
      <c r="E57" s="215" t="s">
        <v>270</v>
      </c>
      <c r="F57" s="146" t="s">
        <v>154</v>
      </c>
      <c r="G57" s="149" t="s">
        <v>635</v>
      </c>
      <c r="H57" s="219" t="s">
        <v>94</v>
      </c>
      <c r="I57" s="150">
        <v>0.96199999999999997</v>
      </c>
      <c r="J57" s="146" t="s">
        <v>675</v>
      </c>
      <c r="K57" s="216">
        <v>2114942.0499999998</v>
      </c>
      <c r="L57" s="216">
        <f t="shared" si="13"/>
        <v>1057471</v>
      </c>
      <c r="M57" s="220">
        <f t="shared" si="14"/>
        <v>1057471.0499999998</v>
      </c>
      <c r="N57" s="221">
        <v>0.5</v>
      </c>
      <c r="O57" s="258">
        <v>0</v>
      </c>
      <c r="P57" s="258">
        <v>0</v>
      </c>
      <c r="Q57" s="258">
        <v>0</v>
      </c>
      <c r="R57" s="258">
        <v>0</v>
      </c>
      <c r="S57" s="258">
        <v>0</v>
      </c>
      <c r="T57" s="256">
        <v>0</v>
      </c>
      <c r="U57" s="256">
        <f t="shared" si="15"/>
        <v>1057471</v>
      </c>
      <c r="V57" s="256">
        <v>0</v>
      </c>
      <c r="W57" s="256">
        <v>0</v>
      </c>
      <c r="X57" s="256">
        <v>0</v>
      </c>
      <c r="Y57" s="256">
        <v>0</v>
      </c>
      <c r="Z57" s="256">
        <v>0</v>
      </c>
      <c r="AA57" s="257" t="b">
        <f t="shared" si="16"/>
        <v>1</v>
      </c>
      <c r="AB57" s="140">
        <f t="shared" si="22"/>
        <v>0.5</v>
      </c>
      <c r="AC57" s="141" t="b">
        <f t="shared" si="23"/>
        <v>1</v>
      </c>
      <c r="AD57" s="141" t="b">
        <f t="shared" si="24"/>
        <v>1</v>
      </c>
    </row>
    <row r="58" spans="1:30" ht="24" x14ac:dyDescent="0.2">
      <c r="A58" s="230" t="s">
        <v>121</v>
      </c>
      <c r="B58" s="217" t="s">
        <v>559</v>
      </c>
      <c r="C58" s="93" t="s">
        <v>83</v>
      </c>
      <c r="D58" s="218" t="s">
        <v>406</v>
      </c>
      <c r="E58" s="215" t="s">
        <v>260</v>
      </c>
      <c r="F58" s="146" t="s">
        <v>151</v>
      </c>
      <c r="G58" s="149" t="s">
        <v>633</v>
      </c>
      <c r="H58" s="219" t="s">
        <v>94</v>
      </c>
      <c r="I58" s="150">
        <v>1</v>
      </c>
      <c r="J58" s="146" t="s">
        <v>479</v>
      </c>
      <c r="K58" s="216">
        <v>2123461.52</v>
      </c>
      <c r="L58" s="216">
        <f t="shared" si="13"/>
        <v>1061730</v>
      </c>
      <c r="M58" s="220">
        <f t="shared" si="14"/>
        <v>1061731.52</v>
      </c>
      <c r="N58" s="221">
        <v>0.5</v>
      </c>
      <c r="O58" s="258">
        <v>0</v>
      </c>
      <c r="P58" s="258">
        <v>0</v>
      </c>
      <c r="Q58" s="258">
        <v>0</v>
      </c>
      <c r="R58" s="258">
        <v>0</v>
      </c>
      <c r="S58" s="258">
        <v>0</v>
      </c>
      <c r="T58" s="256">
        <v>0</v>
      </c>
      <c r="U58" s="256">
        <f t="shared" si="15"/>
        <v>1061730</v>
      </c>
      <c r="V58" s="256">
        <v>0</v>
      </c>
      <c r="W58" s="256">
        <v>0</v>
      </c>
      <c r="X58" s="256">
        <v>0</v>
      </c>
      <c r="Y58" s="256">
        <v>0</v>
      </c>
      <c r="Z58" s="256">
        <v>0</v>
      </c>
      <c r="AA58" s="257" t="b">
        <f t="shared" si="16"/>
        <v>1</v>
      </c>
      <c r="AB58" s="140">
        <f t="shared" si="22"/>
        <v>0.5</v>
      </c>
      <c r="AC58" s="141" t="b">
        <f t="shared" si="23"/>
        <v>1</v>
      </c>
      <c r="AD58" s="141" t="b">
        <f t="shared" si="24"/>
        <v>1</v>
      </c>
    </row>
    <row r="59" spans="1:30" ht="48" x14ac:dyDescent="0.2">
      <c r="A59" s="230" t="s">
        <v>122</v>
      </c>
      <c r="B59" s="189" t="s">
        <v>560</v>
      </c>
      <c r="C59" s="93" t="s">
        <v>83</v>
      </c>
      <c r="D59" s="149" t="s">
        <v>216</v>
      </c>
      <c r="E59" s="190" t="s">
        <v>274</v>
      </c>
      <c r="F59" s="191" t="s">
        <v>153</v>
      </c>
      <c r="G59" s="202" t="s">
        <v>634</v>
      </c>
      <c r="H59" s="219" t="s">
        <v>94</v>
      </c>
      <c r="I59" s="150">
        <v>1.647</v>
      </c>
      <c r="J59" s="146" t="s">
        <v>674</v>
      </c>
      <c r="K59" s="216">
        <v>2380052.52</v>
      </c>
      <c r="L59" s="216">
        <f t="shared" si="13"/>
        <v>1190026</v>
      </c>
      <c r="M59" s="220">
        <f t="shared" si="14"/>
        <v>1190026.52</v>
      </c>
      <c r="N59" s="192">
        <v>0.5</v>
      </c>
      <c r="O59" s="258">
        <v>0</v>
      </c>
      <c r="P59" s="258">
        <v>0</v>
      </c>
      <c r="Q59" s="258">
        <v>0</v>
      </c>
      <c r="R59" s="258">
        <v>0</v>
      </c>
      <c r="S59" s="258">
        <v>0</v>
      </c>
      <c r="T59" s="256">
        <v>0</v>
      </c>
      <c r="U59" s="256">
        <f t="shared" si="15"/>
        <v>1190026</v>
      </c>
      <c r="V59" s="256">
        <v>0</v>
      </c>
      <c r="W59" s="256">
        <v>0</v>
      </c>
      <c r="X59" s="256">
        <v>0</v>
      </c>
      <c r="Y59" s="256">
        <v>0</v>
      </c>
      <c r="Z59" s="256">
        <v>0</v>
      </c>
      <c r="AA59" s="257" t="b">
        <f t="shared" ref="AA59" si="25">L59=SUM(O59:Z59)</f>
        <v>1</v>
      </c>
      <c r="AB59" s="140">
        <f t="shared" ref="AB59" si="26">ROUND(L59/K59,2)</f>
        <v>0.5</v>
      </c>
      <c r="AC59" s="141" t="b">
        <f t="shared" ref="AC59" si="27">AB59=N59</f>
        <v>1</v>
      </c>
      <c r="AD59" s="141" t="b">
        <f t="shared" ref="AD59" si="28">K59=L59+M59</f>
        <v>1</v>
      </c>
    </row>
    <row r="60" spans="1:30" ht="15" x14ac:dyDescent="0.2">
      <c r="A60" s="230" t="s">
        <v>123</v>
      </c>
      <c r="B60" s="217" t="s">
        <v>561</v>
      </c>
      <c r="C60" s="93" t="s">
        <v>83</v>
      </c>
      <c r="D60" s="218" t="s">
        <v>360</v>
      </c>
      <c r="E60" s="215" t="s">
        <v>256</v>
      </c>
      <c r="F60" s="146" t="s">
        <v>155</v>
      </c>
      <c r="G60" s="149" t="s">
        <v>427</v>
      </c>
      <c r="H60" s="219" t="s">
        <v>95</v>
      </c>
      <c r="I60" s="150">
        <v>1.526</v>
      </c>
      <c r="J60" s="146" t="s">
        <v>666</v>
      </c>
      <c r="K60" s="216">
        <v>2737306.82</v>
      </c>
      <c r="L60" s="216">
        <f t="shared" si="13"/>
        <v>1368653</v>
      </c>
      <c r="M60" s="220">
        <f t="shared" si="14"/>
        <v>1368653.8199999998</v>
      </c>
      <c r="N60" s="221">
        <v>0.5</v>
      </c>
      <c r="O60" s="258">
        <v>0</v>
      </c>
      <c r="P60" s="258">
        <v>0</v>
      </c>
      <c r="Q60" s="258">
        <v>0</v>
      </c>
      <c r="R60" s="258">
        <v>0</v>
      </c>
      <c r="S60" s="258">
        <v>0</v>
      </c>
      <c r="T60" s="256">
        <v>0</v>
      </c>
      <c r="U60" s="256">
        <f t="shared" si="15"/>
        <v>1368653</v>
      </c>
      <c r="V60" s="256">
        <v>0</v>
      </c>
      <c r="W60" s="256">
        <v>0</v>
      </c>
      <c r="X60" s="256">
        <v>0</v>
      </c>
      <c r="Y60" s="256">
        <v>0</v>
      </c>
      <c r="Z60" s="256">
        <v>0</v>
      </c>
      <c r="AA60" s="257" t="b">
        <f t="shared" si="16"/>
        <v>1</v>
      </c>
      <c r="AB60" s="140">
        <f t="shared" si="22"/>
        <v>0.5</v>
      </c>
      <c r="AC60" s="141" t="b">
        <f t="shared" si="23"/>
        <v>1</v>
      </c>
      <c r="AD60" s="141" t="b">
        <f t="shared" si="24"/>
        <v>1</v>
      </c>
    </row>
    <row r="61" spans="1:30" s="145" customFormat="1" ht="24" x14ac:dyDescent="0.2">
      <c r="A61" s="230" t="s">
        <v>124</v>
      </c>
      <c r="B61" s="217" t="s">
        <v>555</v>
      </c>
      <c r="C61" s="93" t="s">
        <v>83</v>
      </c>
      <c r="D61" s="218" t="s">
        <v>184</v>
      </c>
      <c r="E61" s="215" t="s">
        <v>319</v>
      </c>
      <c r="F61" s="146" t="s">
        <v>156</v>
      </c>
      <c r="G61" s="149" t="s">
        <v>629</v>
      </c>
      <c r="H61" s="219" t="s">
        <v>94</v>
      </c>
      <c r="I61" s="150">
        <v>2.4039999999999999</v>
      </c>
      <c r="J61" s="146" t="s">
        <v>476</v>
      </c>
      <c r="K61" s="216">
        <v>3579548.41</v>
      </c>
      <c r="L61" s="216">
        <f t="shared" si="13"/>
        <v>1789774</v>
      </c>
      <c r="M61" s="220">
        <f t="shared" si="14"/>
        <v>1789774.4100000001</v>
      </c>
      <c r="N61" s="221">
        <v>0.5</v>
      </c>
      <c r="O61" s="258">
        <v>0</v>
      </c>
      <c r="P61" s="258">
        <v>0</v>
      </c>
      <c r="Q61" s="258">
        <v>0</v>
      </c>
      <c r="R61" s="258">
        <v>0</v>
      </c>
      <c r="S61" s="258">
        <v>0</v>
      </c>
      <c r="T61" s="256">
        <v>0</v>
      </c>
      <c r="U61" s="256">
        <f t="shared" si="15"/>
        <v>1789774</v>
      </c>
      <c r="V61" s="256">
        <v>0</v>
      </c>
      <c r="W61" s="256">
        <v>0</v>
      </c>
      <c r="X61" s="256">
        <v>0</v>
      </c>
      <c r="Y61" s="256">
        <v>0</v>
      </c>
      <c r="Z61" s="256">
        <v>0</v>
      </c>
      <c r="AA61" s="257" t="b">
        <f t="shared" si="16"/>
        <v>1</v>
      </c>
      <c r="AB61" s="140">
        <f t="shared" si="22"/>
        <v>0.5</v>
      </c>
      <c r="AC61" s="141" t="b">
        <f t="shared" si="23"/>
        <v>1</v>
      </c>
      <c r="AD61" s="141" t="b">
        <f t="shared" si="24"/>
        <v>1</v>
      </c>
    </row>
    <row r="62" spans="1:30" ht="36" x14ac:dyDescent="0.2">
      <c r="A62" s="230" t="s">
        <v>125</v>
      </c>
      <c r="B62" s="217" t="s">
        <v>557</v>
      </c>
      <c r="C62" s="93" t="s">
        <v>83</v>
      </c>
      <c r="D62" s="218" t="s">
        <v>174</v>
      </c>
      <c r="E62" s="215" t="s">
        <v>228</v>
      </c>
      <c r="F62" s="146" t="s">
        <v>152</v>
      </c>
      <c r="G62" s="149" t="s">
        <v>631</v>
      </c>
      <c r="H62" s="219" t="s">
        <v>93</v>
      </c>
      <c r="I62" s="150">
        <v>1</v>
      </c>
      <c r="J62" s="146" t="s">
        <v>485</v>
      </c>
      <c r="K62" s="216">
        <v>3962690.75</v>
      </c>
      <c r="L62" s="216">
        <f t="shared" si="13"/>
        <v>1981345</v>
      </c>
      <c r="M62" s="220">
        <f t="shared" si="14"/>
        <v>1981345.75</v>
      </c>
      <c r="N62" s="221">
        <v>0.5</v>
      </c>
      <c r="O62" s="258">
        <v>0</v>
      </c>
      <c r="P62" s="258">
        <v>0</v>
      </c>
      <c r="Q62" s="258">
        <v>0</v>
      </c>
      <c r="R62" s="258">
        <v>0</v>
      </c>
      <c r="S62" s="258">
        <v>0</v>
      </c>
      <c r="T62" s="256">
        <v>0</v>
      </c>
      <c r="U62" s="256">
        <f t="shared" si="15"/>
        <v>1981345</v>
      </c>
      <c r="V62" s="256">
        <v>0</v>
      </c>
      <c r="W62" s="256">
        <v>0</v>
      </c>
      <c r="X62" s="256">
        <v>0</v>
      </c>
      <c r="Y62" s="256">
        <v>0</v>
      </c>
      <c r="Z62" s="256">
        <v>0</v>
      </c>
      <c r="AA62" s="257" t="b">
        <f t="shared" si="16"/>
        <v>1</v>
      </c>
      <c r="AB62" s="140">
        <f t="shared" si="22"/>
        <v>0.5</v>
      </c>
      <c r="AC62" s="141" t="b">
        <f t="shared" si="23"/>
        <v>1</v>
      </c>
      <c r="AD62" s="141" t="b">
        <f t="shared" si="24"/>
        <v>1</v>
      </c>
    </row>
    <row r="63" spans="1:30" ht="15" x14ac:dyDescent="0.2">
      <c r="A63" s="230" t="s">
        <v>126</v>
      </c>
      <c r="B63" s="217" t="s">
        <v>558</v>
      </c>
      <c r="C63" s="93" t="s">
        <v>83</v>
      </c>
      <c r="D63" s="218" t="s">
        <v>194</v>
      </c>
      <c r="E63" s="215" t="s">
        <v>271</v>
      </c>
      <c r="F63" s="146" t="s">
        <v>156</v>
      </c>
      <c r="G63" s="149" t="s">
        <v>632</v>
      </c>
      <c r="H63" s="219" t="s">
        <v>93</v>
      </c>
      <c r="I63" s="150">
        <v>1.2</v>
      </c>
      <c r="J63" s="146" t="s">
        <v>485</v>
      </c>
      <c r="K63" s="216">
        <v>4966800</v>
      </c>
      <c r="L63" s="216">
        <f t="shared" si="13"/>
        <v>2483400</v>
      </c>
      <c r="M63" s="220">
        <f t="shared" si="14"/>
        <v>2483400</v>
      </c>
      <c r="N63" s="221">
        <v>0.5</v>
      </c>
      <c r="O63" s="258">
        <v>0</v>
      </c>
      <c r="P63" s="258">
        <v>0</v>
      </c>
      <c r="Q63" s="258">
        <v>0</v>
      </c>
      <c r="R63" s="258">
        <v>0</v>
      </c>
      <c r="S63" s="258">
        <v>0</v>
      </c>
      <c r="T63" s="256">
        <v>0</v>
      </c>
      <c r="U63" s="256">
        <f t="shared" si="15"/>
        <v>2483400</v>
      </c>
      <c r="V63" s="256">
        <v>0</v>
      </c>
      <c r="W63" s="256">
        <v>0</v>
      </c>
      <c r="X63" s="256">
        <v>0</v>
      </c>
      <c r="Y63" s="256">
        <v>0</v>
      </c>
      <c r="Z63" s="256">
        <v>0</v>
      </c>
      <c r="AA63" s="257" t="b">
        <f t="shared" si="16"/>
        <v>1</v>
      </c>
      <c r="AB63" s="140">
        <f t="shared" si="22"/>
        <v>0.5</v>
      </c>
      <c r="AC63" s="141" t="b">
        <f t="shared" si="23"/>
        <v>1</v>
      </c>
      <c r="AD63" s="141" t="b">
        <f t="shared" si="24"/>
        <v>1</v>
      </c>
    </row>
    <row r="64" spans="1:30" ht="24" x14ac:dyDescent="0.2">
      <c r="A64" s="230" t="s">
        <v>127</v>
      </c>
      <c r="B64" s="217" t="s">
        <v>566</v>
      </c>
      <c r="C64" s="93" t="s">
        <v>83</v>
      </c>
      <c r="D64" s="218" t="s">
        <v>198</v>
      </c>
      <c r="E64" s="215" t="s">
        <v>251</v>
      </c>
      <c r="F64" s="146" t="s">
        <v>167</v>
      </c>
      <c r="G64" s="149" t="s">
        <v>639</v>
      </c>
      <c r="H64" s="219" t="s">
        <v>94</v>
      </c>
      <c r="I64" s="150">
        <v>0.995</v>
      </c>
      <c r="J64" s="146" t="s">
        <v>676</v>
      </c>
      <c r="K64" s="216">
        <v>1229776.0900000001</v>
      </c>
      <c r="L64" s="216">
        <f t="shared" si="13"/>
        <v>614888</v>
      </c>
      <c r="M64" s="220">
        <f t="shared" si="14"/>
        <v>614888.09000000008</v>
      </c>
      <c r="N64" s="221">
        <v>0.5</v>
      </c>
      <c r="O64" s="258">
        <v>0</v>
      </c>
      <c r="P64" s="258">
        <v>0</v>
      </c>
      <c r="Q64" s="258">
        <v>0</v>
      </c>
      <c r="R64" s="258">
        <v>0</v>
      </c>
      <c r="S64" s="258">
        <v>0</v>
      </c>
      <c r="T64" s="256">
        <v>0</v>
      </c>
      <c r="U64" s="256">
        <f t="shared" si="15"/>
        <v>614888</v>
      </c>
      <c r="V64" s="256">
        <v>0</v>
      </c>
      <c r="W64" s="256">
        <v>0</v>
      </c>
      <c r="X64" s="256">
        <v>0</v>
      </c>
      <c r="Y64" s="256">
        <v>0</v>
      </c>
      <c r="Z64" s="256">
        <v>0</v>
      </c>
      <c r="AA64" s="257" t="b">
        <f t="shared" si="16"/>
        <v>1</v>
      </c>
      <c r="AB64" s="140">
        <f t="shared" si="22"/>
        <v>0.5</v>
      </c>
      <c r="AC64" s="141" t="b">
        <f t="shared" si="23"/>
        <v>1</v>
      </c>
      <c r="AD64" s="141" t="b">
        <f t="shared" si="24"/>
        <v>1</v>
      </c>
    </row>
    <row r="65" spans="1:30" ht="48" x14ac:dyDescent="0.2">
      <c r="A65" s="230" t="s">
        <v>128</v>
      </c>
      <c r="B65" s="217" t="s">
        <v>567</v>
      </c>
      <c r="C65" s="93" t="s">
        <v>83</v>
      </c>
      <c r="D65" s="218" t="s">
        <v>408</v>
      </c>
      <c r="E65" s="215" t="s">
        <v>343</v>
      </c>
      <c r="F65" s="146" t="s">
        <v>150</v>
      </c>
      <c r="G65" s="149" t="s">
        <v>640</v>
      </c>
      <c r="H65" s="219" t="s">
        <v>93</v>
      </c>
      <c r="I65" s="150">
        <v>0.60199999999999998</v>
      </c>
      <c r="J65" s="146" t="s">
        <v>485</v>
      </c>
      <c r="K65" s="216">
        <v>2708433.21</v>
      </c>
      <c r="L65" s="216">
        <f t="shared" si="13"/>
        <v>1354216</v>
      </c>
      <c r="M65" s="220">
        <f t="shared" si="14"/>
        <v>1354217.21</v>
      </c>
      <c r="N65" s="221">
        <v>0.5</v>
      </c>
      <c r="O65" s="258">
        <v>0</v>
      </c>
      <c r="P65" s="258">
        <v>0</v>
      </c>
      <c r="Q65" s="258">
        <v>0</v>
      </c>
      <c r="R65" s="258">
        <v>0</v>
      </c>
      <c r="S65" s="258">
        <v>0</v>
      </c>
      <c r="T65" s="256">
        <v>0</v>
      </c>
      <c r="U65" s="256">
        <f t="shared" si="15"/>
        <v>1354216</v>
      </c>
      <c r="V65" s="256">
        <v>0</v>
      </c>
      <c r="W65" s="256">
        <v>0</v>
      </c>
      <c r="X65" s="256">
        <v>0</v>
      </c>
      <c r="Y65" s="256">
        <v>0</v>
      </c>
      <c r="Z65" s="256">
        <v>0</v>
      </c>
      <c r="AA65" s="257" t="b">
        <f t="shared" si="16"/>
        <v>1</v>
      </c>
      <c r="AB65" s="140">
        <f t="shared" ref="AB65:AB78" si="29">ROUND(L65/K65,2)</f>
        <v>0.5</v>
      </c>
      <c r="AC65" s="141" t="b">
        <f t="shared" ref="AC65:AC78" si="30">AB65=N65</f>
        <v>1</v>
      </c>
      <c r="AD65" s="141" t="b">
        <f t="shared" ref="AD65:AD78" si="31">K65=L65+M65</f>
        <v>1</v>
      </c>
    </row>
    <row r="66" spans="1:30" ht="48" x14ac:dyDescent="0.2">
      <c r="A66" s="230" t="s">
        <v>129</v>
      </c>
      <c r="B66" s="217" t="s">
        <v>569</v>
      </c>
      <c r="C66" s="93" t="s">
        <v>83</v>
      </c>
      <c r="D66" s="218" t="s">
        <v>351</v>
      </c>
      <c r="E66" s="215" t="s">
        <v>285</v>
      </c>
      <c r="F66" s="146" t="s">
        <v>163</v>
      </c>
      <c r="G66" s="149" t="s">
        <v>642</v>
      </c>
      <c r="H66" s="219" t="s">
        <v>95</v>
      </c>
      <c r="I66" s="150">
        <v>0.1</v>
      </c>
      <c r="J66" s="146" t="s">
        <v>476</v>
      </c>
      <c r="K66" s="216">
        <v>427249.33</v>
      </c>
      <c r="L66" s="216">
        <f t="shared" si="13"/>
        <v>213624</v>
      </c>
      <c r="M66" s="220">
        <f t="shared" si="14"/>
        <v>213625.33000000002</v>
      </c>
      <c r="N66" s="221">
        <v>0.5</v>
      </c>
      <c r="O66" s="258">
        <v>0</v>
      </c>
      <c r="P66" s="258">
        <v>0</v>
      </c>
      <c r="Q66" s="258">
        <v>0</v>
      </c>
      <c r="R66" s="258">
        <v>0</v>
      </c>
      <c r="S66" s="258">
        <v>0</v>
      </c>
      <c r="T66" s="256">
        <v>0</v>
      </c>
      <c r="U66" s="256">
        <f t="shared" si="15"/>
        <v>213624</v>
      </c>
      <c r="V66" s="256">
        <v>0</v>
      </c>
      <c r="W66" s="256">
        <v>0</v>
      </c>
      <c r="X66" s="256">
        <v>0</v>
      </c>
      <c r="Y66" s="256">
        <v>0</v>
      </c>
      <c r="Z66" s="256">
        <v>0</v>
      </c>
      <c r="AA66" s="257" t="b">
        <f t="shared" si="16"/>
        <v>1</v>
      </c>
      <c r="AB66" s="140">
        <f t="shared" si="29"/>
        <v>0.5</v>
      </c>
      <c r="AC66" s="141" t="b">
        <f t="shared" si="30"/>
        <v>1</v>
      </c>
      <c r="AD66" s="141" t="b">
        <f t="shared" si="31"/>
        <v>1</v>
      </c>
    </row>
    <row r="67" spans="1:30" ht="24" x14ac:dyDescent="0.2">
      <c r="A67" s="230" t="s">
        <v>130</v>
      </c>
      <c r="B67" s="217" t="s">
        <v>568</v>
      </c>
      <c r="C67" s="93" t="s">
        <v>83</v>
      </c>
      <c r="D67" s="218" t="s">
        <v>359</v>
      </c>
      <c r="E67" s="215" t="s">
        <v>289</v>
      </c>
      <c r="F67" s="146" t="s">
        <v>153</v>
      </c>
      <c r="G67" s="149" t="s">
        <v>641</v>
      </c>
      <c r="H67" s="219" t="s">
        <v>94</v>
      </c>
      <c r="I67" s="150">
        <v>0.45</v>
      </c>
      <c r="J67" s="146" t="s">
        <v>677</v>
      </c>
      <c r="K67" s="216">
        <v>908470.94</v>
      </c>
      <c r="L67" s="216">
        <f t="shared" si="13"/>
        <v>454235</v>
      </c>
      <c r="M67" s="220">
        <f t="shared" si="14"/>
        <v>454235.93999999994</v>
      </c>
      <c r="N67" s="221">
        <v>0.5</v>
      </c>
      <c r="O67" s="258">
        <v>0</v>
      </c>
      <c r="P67" s="258">
        <v>0</v>
      </c>
      <c r="Q67" s="258">
        <v>0</v>
      </c>
      <c r="R67" s="258">
        <v>0</v>
      </c>
      <c r="S67" s="258">
        <v>0</v>
      </c>
      <c r="T67" s="256">
        <v>0</v>
      </c>
      <c r="U67" s="256">
        <f t="shared" si="15"/>
        <v>454235</v>
      </c>
      <c r="V67" s="256">
        <v>0</v>
      </c>
      <c r="W67" s="256">
        <v>0</v>
      </c>
      <c r="X67" s="256">
        <v>0</v>
      </c>
      <c r="Y67" s="256">
        <v>0</v>
      </c>
      <c r="Z67" s="256">
        <v>0</v>
      </c>
      <c r="AA67" s="257" t="b">
        <f t="shared" si="16"/>
        <v>1</v>
      </c>
      <c r="AB67" s="140">
        <f t="shared" si="29"/>
        <v>0.5</v>
      </c>
      <c r="AC67" s="141" t="b">
        <f t="shared" si="30"/>
        <v>1</v>
      </c>
      <c r="AD67" s="141" t="b">
        <f t="shared" si="31"/>
        <v>1</v>
      </c>
    </row>
    <row r="68" spans="1:30" ht="36" x14ac:dyDescent="0.2">
      <c r="A68" s="230" t="s">
        <v>131</v>
      </c>
      <c r="B68" s="217" t="s">
        <v>575</v>
      </c>
      <c r="C68" s="93" t="s">
        <v>83</v>
      </c>
      <c r="D68" s="218" t="s">
        <v>186</v>
      </c>
      <c r="E68" s="215" t="s">
        <v>248</v>
      </c>
      <c r="F68" s="146" t="s">
        <v>160</v>
      </c>
      <c r="G68" s="149" t="s">
        <v>648</v>
      </c>
      <c r="H68" s="219" t="s">
        <v>94</v>
      </c>
      <c r="I68" s="150">
        <v>0.39</v>
      </c>
      <c r="J68" s="146" t="s">
        <v>474</v>
      </c>
      <c r="K68" s="216">
        <v>384872.63</v>
      </c>
      <c r="L68" s="216">
        <f t="shared" si="13"/>
        <v>192436</v>
      </c>
      <c r="M68" s="220">
        <f t="shared" si="14"/>
        <v>192436.63</v>
      </c>
      <c r="N68" s="221">
        <v>0.5</v>
      </c>
      <c r="O68" s="258">
        <v>0</v>
      </c>
      <c r="P68" s="258">
        <v>0</v>
      </c>
      <c r="Q68" s="258">
        <v>0</v>
      </c>
      <c r="R68" s="258">
        <v>0</v>
      </c>
      <c r="S68" s="258">
        <v>0</v>
      </c>
      <c r="T68" s="256">
        <v>0</v>
      </c>
      <c r="U68" s="256">
        <f t="shared" si="15"/>
        <v>192436</v>
      </c>
      <c r="V68" s="256">
        <v>0</v>
      </c>
      <c r="W68" s="256">
        <v>0</v>
      </c>
      <c r="X68" s="256">
        <v>0</v>
      </c>
      <c r="Y68" s="256">
        <v>0</v>
      </c>
      <c r="Z68" s="256">
        <v>0</v>
      </c>
      <c r="AA68" s="257" t="b">
        <f t="shared" si="16"/>
        <v>1</v>
      </c>
      <c r="AB68" s="140">
        <f t="shared" si="29"/>
        <v>0.5</v>
      </c>
      <c r="AC68" s="141" t="b">
        <f t="shared" si="30"/>
        <v>1</v>
      </c>
      <c r="AD68" s="141" t="b">
        <f t="shared" si="31"/>
        <v>1</v>
      </c>
    </row>
    <row r="69" spans="1:30" ht="24" x14ac:dyDescent="0.2">
      <c r="A69" s="230" t="s">
        <v>132</v>
      </c>
      <c r="B69" s="217" t="s">
        <v>574</v>
      </c>
      <c r="C69" s="93" t="s">
        <v>83</v>
      </c>
      <c r="D69" s="218" t="s">
        <v>346</v>
      </c>
      <c r="E69" s="215" t="s">
        <v>314</v>
      </c>
      <c r="F69" s="146" t="s">
        <v>164</v>
      </c>
      <c r="G69" s="149" t="s">
        <v>647</v>
      </c>
      <c r="H69" s="219" t="s">
        <v>93</v>
      </c>
      <c r="I69" s="150">
        <v>0.29899999999999999</v>
      </c>
      <c r="J69" s="146" t="s">
        <v>661</v>
      </c>
      <c r="K69" s="216">
        <v>701938.84</v>
      </c>
      <c r="L69" s="216">
        <f t="shared" si="13"/>
        <v>350969</v>
      </c>
      <c r="M69" s="220">
        <f t="shared" si="14"/>
        <v>350969.83999999997</v>
      </c>
      <c r="N69" s="221">
        <v>0.5</v>
      </c>
      <c r="O69" s="258">
        <v>0</v>
      </c>
      <c r="P69" s="258">
        <v>0</v>
      </c>
      <c r="Q69" s="258">
        <v>0</v>
      </c>
      <c r="R69" s="258">
        <v>0</v>
      </c>
      <c r="S69" s="258">
        <v>0</v>
      </c>
      <c r="T69" s="256">
        <v>0</v>
      </c>
      <c r="U69" s="256">
        <f t="shared" si="15"/>
        <v>350969</v>
      </c>
      <c r="V69" s="256">
        <v>0</v>
      </c>
      <c r="W69" s="256">
        <v>0</v>
      </c>
      <c r="X69" s="256">
        <v>0</v>
      </c>
      <c r="Y69" s="256">
        <v>0</v>
      </c>
      <c r="Z69" s="256">
        <v>0</v>
      </c>
      <c r="AA69" s="257" t="b">
        <f t="shared" si="16"/>
        <v>1</v>
      </c>
      <c r="AB69" s="140">
        <f t="shared" si="29"/>
        <v>0.5</v>
      </c>
      <c r="AC69" s="141" t="b">
        <f t="shared" si="30"/>
        <v>1</v>
      </c>
      <c r="AD69" s="141" t="b">
        <f t="shared" si="31"/>
        <v>1</v>
      </c>
    </row>
    <row r="70" spans="1:30" ht="24" x14ac:dyDescent="0.2">
      <c r="A70" s="230" t="s">
        <v>133</v>
      </c>
      <c r="B70" s="217" t="s">
        <v>577</v>
      </c>
      <c r="C70" s="93" t="s">
        <v>83</v>
      </c>
      <c r="D70" s="218" t="s">
        <v>334</v>
      </c>
      <c r="E70" s="215" t="s">
        <v>264</v>
      </c>
      <c r="F70" s="146" t="s">
        <v>162</v>
      </c>
      <c r="G70" s="149" t="s">
        <v>650</v>
      </c>
      <c r="H70" s="219" t="s">
        <v>94</v>
      </c>
      <c r="I70" s="150">
        <v>0.40799999999999997</v>
      </c>
      <c r="J70" s="146" t="s">
        <v>508</v>
      </c>
      <c r="K70" s="216">
        <v>815114.31</v>
      </c>
      <c r="L70" s="216">
        <f t="shared" si="13"/>
        <v>407557</v>
      </c>
      <c r="M70" s="220">
        <f t="shared" si="14"/>
        <v>407557.31000000006</v>
      </c>
      <c r="N70" s="221">
        <v>0.5</v>
      </c>
      <c r="O70" s="258">
        <v>0</v>
      </c>
      <c r="P70" s="258">
        <v>0</v>
      </c>
      <c r="Q70" s="258">
        <v>0</v>
      </c>
      <c r="R70" s="258">
        <v>0</v>
      </c>
      <c r="S70" s="258">
        <v>0</v>
      </c>
      <c r="T70" s="256">
        <v>0</v>
      </c>
      <c r="U70" s="256">
        <f t="shared" si="15"/>
        <v>407557</v>
      </c>
      <c r="V70" s="256">
        <v>0</v>
      </c>
      <c r="W70" s="256">
        <v>0</v>
      </c>
      <c r="X70" s="256">
        <v>0</v>
      </c>
      <c r="Y70" s="256">
        <v>0</v>
      </c>
      <c r="Z70" s="256">
        <v>0</v>
      </c>
      <c r="AA70" s="257" t="b">
        <f t="shared" si="16"/>
        <v>1</v>
      </c>
      <c r="AB70" s="140">
        <f t="shared" si="29"/>
        <v>0.5</v>
      </c>
      <c r="AC70" s="141" t="b">
        <f t="shared" si="30"/>
        <v>1</v>
      </c>
      <c r="AD70" s="141" t="b">
        <f t="shared" si="31"/>
        <v>1</v>
      </c>
    </row>
    <row r="71" spans="1:30" ht="48" x14ac:dyDescent="0.2">
      <c r="A71" s="230" t="s">
        <v>134</v>
      </c>
      <c r="B71" s="217" t="s">
        <v>571</v>
      </c>
      <c r="C71" s="93" t="s">
        <v>83</v>
      </c>
      <c r="D71" s="218" t="s">
        <v>388</v>
      </c>
      <c r="E71" s="215" t="s">
        <v>389</v>
      </c>
      <c r="F71" s="146" t="s">
        <v>165</v>
      </c>
      <c r="G71" s="149" t="s">
        <v>644</v>
      </c>
      <c r="H71" s="219" t="s">
        <v>94</v>
      </c>
      <c r="I71" s="150">
        <v>0.58599999999999997</v>
      </c>
      <c r="J71" s="146" t="s">
        <v>664</v>
      </c>
      <c r="K71" s="216">
        <v>829887.46</v>
      </c>
      <c r="L71" s="216">
        <f t="shared" ref="L71:L82" si="32">ROUNDDOWN(K71*N71,0)</f>
        <v>414943</v>
      </c>
      <c r="M71" s="220">
        <f t="shared" si="14"/>
        <v>414944.45999999996</v>
      </c>
      <c r="N71" s="221">
        <v>0.5</v>
      </c>
      <c r="O71" s="258">
        <v>0</v>
      </c>
      <c r="P71" s="258">
        <v>0</v>
      </c>
      <c r="Q71" s="258">
        <v>0</v>
      </c>
      <c r="R71" s="258">
        <v>0</v>
      </c>
      <c r="S71" s="258">
        <v>0</v>
      </c>
      <c r="T71" s="256">
        <v>0</v>
      </c>
      <c r="U71" s="256">
        <f t="shared" si="15"/>
        <v>414943</v>
      </c>
      <c r="V71" s="256">
        <v>0</v>
      </c>
      <c r="W71" s="256">
        <v>0</v>
      </c>
      <c r="X71" s="256">
        <v>0</v>
      </c>
      <c r="Y71" s="256">
        <v>0</v>
      </c>
      <c r="Z71" s="256">
        <v>0</v>
      </c>
      <c r="AA71" s="257" t="b">
        <f t="shared" si="16"/>
        <v>1</v>
      </c>
      <c r="AB71" s="140">
        <f t="shared" si="29"/>
        <v>0.5</v>
      </c>
      <c r="AC71" s="141" t="b">
        <f t="shared" si="30"/>
        <v>1</v>
      </c>
      <c r="AD71" s="141" t="b">
        <f t="shared" si="31"/>
        <v>1</v>
      </c>
    </row>
    <row r="72" spans="1:30" ht="24" x14ac:dyDescent="0.2">
      <c r="A72" s="230" t="s">
        <v>135</v>
      </c>
      <c r="B72" s="217" t="s">
        <v>576</v>
      </c>
      <c r="C72" s="93" t="s">
        <v>83</v>
      </c>
      <c r="D72" s="218" t="s">
        <v>336</v>
      </c>
      <c r="E72" s="215" t="s">
        <v>261</v>
      </c>
      <c r="F72" s="146" t="s">
        <v>168</v>
      </c>
      <c r="G72" s="149" t="s">
        <v>649</v>
      </c>
      <c r="H72" s="219" t="s">
        <v>94</v>
      </c>
      <c r="I72" s="150">
        <v>0.63900000000000001</v>
      </c>
      <c r="J72" s="146" t="s">
        <v>670</v>
      </c>
      <c r="K72" s="216">
        <v>1013868.74</v>
      </c>
      <c r="L72" s="216">
        <f t="shared" si="32"/>
        <v>506934</v>
      </c>
      <c r="M72" s="220">
        <f t="shared" si="14"/>
        <v>506934.74</v>
      </c>
      <c r="N72" s="221">
        <v>0.5</v>
      </c>
      <c r="O72" s="258">
        <v>0</v>
      </c>
      <c r="P72" s="258">
        <v>0</v>
      </c>
      <c r="Q72" s="258">
        <v>0</v>
      </c>
      <c r="R72" s="258">
        <v>0</v>
      </c>
      <c r="S72" s="258">
        <v>0</v>
      </c>
      <c r="T72" s="256">
        <v>0</v>
      </c>
      <c r="U72" s="256">
        <f t="shared" si="15"/>
        <v>506934</v>
      </c>
      <c r="V72" s="256">
        <v>0</v>
      </c>
      <c r="W72" s="256">
        <v>0</v>
      </c>
      <c r="X72" s="256">
        <v>0</v>
      </c>
      <c r="Y72" s="256">
        <v>0</v>
      </c>
      <c r="Z72" s="256">
        <v>0</v>
      </c>
      <c r="AA72" s="257" t="b">
        <f t="shared" si="16"/>
        <v>1</v>
      </c>
      <c r="AB72" s="140">
        <f t="shared" si="29"/>
        <v>0.5</v>
      </c>
      <c r="AC72" s="141" t="b">
        <f t="shared" si="30"/>
        <v>1</v>
      </c>
      <c r="AD72" s="141" t="b">
        <f t="shared" si="31"/>
        <v>1</v>
      </c>
    </row>
    <row r="73" spans="1:30" ht="24" x14ac:dyDescent="0.2">
      <c r="A73" s="230" t="s">
        <v>136</v>
      </c>
      <c r="B73" s="217" t="s">
        <v>572</v>
      </c>
      <c r="C73" s="93" t="s">
        <v>83</v>
      </c>
      <c r="D73" s="218" t="s">
        <v>363</v>
      </c>
      <c r="E73" s="215" t="s">
        <v>225</v>
      </c>
      <c r="F73" s="146" t="s">
        <v>151</v>
      </c>
      <c r="G73" s="149" t="s">
        <v>645</v>
      </c>
      <c r="H73" s="219" t="s">
        <v>94</v>
      </c>
      <c r="I73" s="150">
        <v>0.93</v>
      </c>
      <c r="J73" s="146" t="s">
        <v>661</v>
      </c>
      <c r="K73" s="216">
        <v>1015691.11</v>
      </c>
      <c r="L73" s="216">
        <f t="shared" si="32"/>
        <v>507845</v>
      </c>
      <c r="M73" s="220">
        <f t="shared" si="14"/>
        <v>507846.11</v>
      </c>
      <c r="N73" s="221">
        <v>0.5</v>
      </c>
      <c r="O73" s="258">
        <v>0</v>
      </c>
      <c r="P73" s="258">
        <v>0</v>
      </c>
      <c r="Q73" s="258">
        <v>0</v>
      </c>
      <c r="R73" s="258">
        <v>0</v>
      </c>
      <c r="S73" s="258">
        <v>0</v>
      </c>
      <c r="T73" s="256">
        <v>0</v>
      </c>
      <c r="U73" s="256">
        <f t="shared" si="15"/>
        <v>507845</v>
      </c>
      <c r="V73" s="256">
        <v>0</v>
      </c>
      <c r="W73" s="256">
        <v>0</v>
      </c>
      <c r="X73" s="256">
        <v>0</v>
      </c>
      <c r="Y73" s="256">
        <v>0</v>
      </c>
      <c r="Z73" s="256">
        <v>0</v>
      </c>
      <c r="AA73" s="257" t="b">
        <f t="shared" si="16"/>
        <v>1</v>
      </c>
      <c r="AB73" s="140">
        <f t="shared" si="29"/>
        <v>0.5</v>
      </c>
      <c r="AC73" s="141" t="b">
        <f t="shared" si="30"/>
        <v>1</v>
      </c>
      <c r="AD73" s="141" t="b">
        <f t="shared" si="31"/>
        <v>1</v>
      </c>
    </row>
    <row r="74" spans="1:30" ht="24" x14ac:dyDescent="0.2">
      <c r="A74" s="230" t="s">
        <v>137</v>
      </c>
      <c r="B74" s="217" t="s">
        <v>570</v>
      </c>
      <c r="C74" s="93" t="s">
        <v>83</v>
      </c>
      <c r="D74" s="218" t="s">
        <v>356</v>
      </c>
      <c r="E74" s="215" t="s">
        <v>263</v>
      </c>
      <c r="F74" s="146" t="s">
        <v>163</v>
      </c>
      <c r="G74" s="149" t="s">
        <v>643</v>
      </c>
      <c r="H74" s="219" t="s">
        <v>93</v>
      </c>
      <c r="I74" s="150">
        <v>0.81100000000000005</v>
      </c>
      <c r="J74" s="146" t="s">
        <v>662</v>
      </c>
      <c r="K74" s="216">
        <v>1587887.41</v>
      </c>
      <c r="L74" s="216">
        <f t="shared" si="32"/>
        <v>793943</v>
      </c>
      <c r="M74" s="220">
        <f t="shared" si="14"/>
        <v>793944.40999999992</v>
      </c>
      <c r="N74" s="221">
        <v>0.5</v>
      </c>
      <c r="O74" s="258">
        <v>0</v>
      </c>
      <c r="P74" s="258">
        <v>0</v>
      </c>
      <c r="Q74" s="258">
        <v>0</v>
      </c>
      <c r="R74" s="258">
        <v>0</v>
      </c>
      <c r="S74" s="258">
        <v>0</v>
      </c>
      <c r="T74" s="256">
        <v>0</v>
      </c>
      <c r="U74" s="256">
        <f t="shared" si="15"/>
        <v>793943</v>
      </c>
      <c r="V74" s="256">
        <v>0</v>
      </c>
      <c r="W74" s="256">
        <v>0</v>
      </c>
      <c r="X74" s="256">
        <v>0</v>
      </c>
      <c r="Y74" s="256">
        <v>0</v>
      </c>
      <c r="Z74" s="256">
        <v>0</v>
      </c>
      <c r="AA74" s="257" t="b">
        <f t="shared" si="16"/>
        <v>1</v>
      </c>
      <c r="AB74" s="140">
        <f t="shared" si="29"/>
        <v>0.5</v>
      </c>
      <c r="AC74" s="141" t="b">
        <f t="shared" si="30"/>
        <v>1</v>
      </c>
      <c r="AD74" s="141" t="b">
        <f t="shared" si="31"/>
        <v>1</v>
      </c>
    </row>
    <row r="75" spans="1:30" ht="24" x14ac:dyDescent="0.2">
      <c r="A75" s="230" t="s">
        <v>138</v>
      </c>
      <c r="B75" s="217" t="s">
        <v>573</v>
      </c>
      <c r="C75" s="93" t="s">
        <v>83</v>
      </c>
      <c r="D75" s="218" t="s">
        <v>208</v>
      </c>
      <c r="E75" s="215" t="s">
        <v>658</v>
      </c>
      <c r="F75" s="146" t="s">
        <v>157</v>
      </c>
      <c r="G75" s="149" t="s">
        <v>646</v>
      </c>
      <c r="H75" s="219" t="s">
        <v>94</v>
      </c>
      <c r="I75" s="150">
        <v>0.746</v>
      </c>
      <c r="J75" s="146" t="s">
        <v>678</v>
      </c>
      <c r="K75" s="216">
        <v>1641717.32</v>
      </c>
      <c r="L75" s="216">
        <f t="shared" si="32"/>
        <v>820858</v>
      </c>
      <c r="M75" s="220">
        <f t="shared" ref="M75:M81" si="33">K75-L75</f>
        <v>820859.32000000007</v>
      </c>
      <c r="N75" s="221">
        <v>0.5</v>
      </c>
      <c r="O75" s="258">
        <v>0</v>
      </c>
      <c r="P75" s="258">
        <v>0</v>
      </c>
      <c r="Q75" s="258">
        <v>0</v>
      </c>
      <c r="R75" s="258">
        <v>0</v>
      </c>
      <c r="S75" s="258">
        <v>0</v>
      </c>
      <c r="T75" s="256">
        <v>0</v>
      </c>
      <c r="U75" s="256">
        <f t="shared" ref="U75:U87" si="34">L75</f>
        <v>820858</v>
      </c>
      <c r="V75" s="256">
        <v>0</v>
      </c>
      <c r="W75" s="256">
        <v>0</v>
      </c>
      <c r="X75" s="256">
        <v>0</v>
      </c>
      <c r="Y75" s="256">
        <v>0</v>
      </c>
      <c r="Z75" s="256">
        <v>0</v>
      </c>
      <c r="AA75" s="257" t="b">
        <f t="shared" ref="AA75:AA91" si="35">L75=SUM(O75:Z75)</f>
        <v>1</v>
      </c>
      <c r="AB75" s="140">
        <f t="shared" si="29"/>
        <v>0.5</v>
      </c>
      <c r="AC75" s="141" t="b">
        <f t="shared" si="30"/>
        <v>1</v>
      </c>
      <c r="AD75" s="141" t="b">
        <f t="shared" si="31"/>
        <v>1</v>
      </c>
    </row>
    <row r="76" spans="1:30" ht="15" x14ac:dyDescent="0.2">
      <c r="A76" s="230" t="s">
        <v>139</v>
      </c>
      <c r="B76" s="217" t="s">
        <v>580</v>
      </c>
      <c r="C76" s="93" t="s">
        <v>83</v>
      </c>
      <c r="D76" s="218" t="s">
        <v>350</v>
      </c>
      <c r="E76" s="215" t="s">
        <v>295</v>
      </c>
      <c r="F76" s="146" t="s">
        <v>156</v>
      </c>
      <c r="G76" s="149" t="s">
        <v>653</v>
      </c>
      <c r="H76" s="219" t="s">
        <v>94</v>
      </c>
      <c r="I76" s="150">
        <v>0.36799999999999999</v>
      </c>
      <c r="J76" s="146" t="s">
        <v>477</v>
      </c>
      <c r="K76" s="216">
        <v>1816696.92</v>
      </c>
      <c r="L76" s="216">
        <f t="shared" si="32"/>
        <v>908348</v>
      </c>
      <c r="M76" s="220">
        <f t="shared" si="33"/>
        <v>908348.91999999993</v>
      </c>
      <c r="N76" s="221">
        <v>0.5</v>
      </c>
      <c r="O76" s="258">
        <v>0</v>
      </c>
      <c r="P76" s="258">
        <v>0</v>
      </c>
      <c r="Q76" s="258">
        <v>0</v>
      </c>
      <c r="R76" s="258">
        <v>0</v>
      </c>
      <c r="S76" s="258">
        <v>0</v>
      </c>
      <c r="T76" s="256">
        <v>0</v>
      </c>
      <c r="U76" s="256">
        <f t="shared" si="34"/>
        <v>908348</v>
      </c>
      <c r="V76" s="256">
        <v>0</v>
      </c>
      <c r="W76" s="256">
        <v>0</v>
      </c>
      <c r="X76" s="256">
        <v>0</v>
      </c>
      <c r="Y76" s="256">
        <v>0</v>
      </c>
      <c r="Z76" s="256">
        <v>0</v>
      </c>
      <c r="AA76" s="257" t="b">
        <f t="shared" si="35"/>
        <v>1</v>
      </c>
      <c r="AB76" s="140">
        <f t="shared" si="29"/>
        <v>0.5</v>
      </c>
      <c r="AC76" s="141" t="b">
        <f t="shared" si="30"/>
        <v>1</v>
      </c>
      <c r="AD76" s="141" t="b">
        <f t="shared" si="31"/>
        <v>1</v>
      </c>
    </row>
    <row r="77" spans="1:30" ht="60" x14ac:dyDescent="0.2">
      <c r="A77" s="230" t="s">
        <v>140</v>
      </c>
      <c r="B77" s="217" t="s">
        <v>579</v>
      </c>
      <c r="C77" s="93" t="s">
        <v>83</v>
      </c>
      <c r="D77" s="218" t="s">
        <v>185</v>
      </c>
      <c r="E77" s="215" t="s">
        <v>236</v>
      </c>
      <c r="F77" s="146" t="s">
        <v>160</v>
      </c>
      <c r="G77" s="149" t="s">
        <v>652</v>
      </c>
      <c r="H77" s="219" t="s">
        <v>94</v>
      </c>
      <c r="I77" s="150">
        <v>2.8719999999999999</v>
      </c>
      <c r="J77" s="146" t="s">
        <v>662</v>
      </c>
      <c r="K77" s="216">
        <v>2221969.2999999998</v>
      </c>
      <c r="L77" s="216">
        <f t="shared" si="32"/>
        <v>1110984</v>
      </c>
      <c r="M77" s="220">
        <f t="shared" si="33"/>
        <v>1110985.2999999998</v>
      </c>
      <c r="N77" s="221">
        <v>0.5</v>
      </c>
      <c r="O77" s="258">
        <v>0</v>
      </c>
      <c r="P77" s="258">
        <v>0</v>
      </c>
      <c r="Q77" s="258">
        <v>0</v>
      </c>
      <c r="R77" s="258">
        <v>0</v>
      </c>
      <c r="S77" s="258">
        <v>0</v>
      </c>
      <c r="T77" s="256">
        <v>0</v>
      </c>
      <c r="U77" s="256">
        <f t="shared" si="34"/>
        <v>1110984</v>
      </c>
      <c r="V77" s="256">
        <v>0</v>
      </c>
      <c r="W77" s="256">
        <v>0</v>
      </c>
      <c r="X77" s="256">
        <v>0</v>
      </c>
      <c r="Y77" s="256">
        <v>0</v>
      </c>
      <c r="Z77" s="256">
        <v>0</v>
      </c>
      <c r="AA77" s="257" t="b">
        <f t="shared" si="35"/>
        <v>1</v>
      </c>
      <c r="AB77" s="140">
        <f t="shared" si="29"/>
        <v>0.5</v>
      </c>
      <c r="AC77" s="141" t="b">
        <f t="shared" si="30"/>
        <v>1</v>
      </c>
      <c r="AD77" s="141" t="b">
        <f t="shared" si="31"/>
        <v>1</v>
      </c>
    </row>
    <row r="78" spans="1:30" ht="24" x14ac:dyDescent="0.2">
      <c r="A78" s="230" t="s">
        <v>141</v>
      </c>
      <c r="B78" s="217" t="s">
        <v>578</v>
      </c>
      <c r="C78" s="93" t="s">
        <v>83</v>
      </c>
      <c r="D78" s="218" t="s">
        <v>175</v>
      </c>
      <c r="E78" s="215" t="s">
        <v>313</v>
      </c>
      <c r="F78" s="146" t="s">
        <v>157</v>
      </c>
      <c r="G78" s="149" t="s">
        <v>651</v>
      </c>
      <c r="H78" s="219" t="s">
        <v>93</v>
      </c>
      <c r="I78" s="150">
        <v>1.4970000000000001</v>
      </c>
      <c r="J78" s="146" t="s">
        <v>475</v>
      </c>
      <c r="K78" s="216">
        <v>3328888.63</v>
      </c>
      <c r="L78" s="216">
        <f t="shared" si="32"/>
        <v>1664444</v>
      </c>
      <c r="M78" s="220">
        <f t="shared" si="33"/>
        <v>1664444.63</v>
      </c>
      <c r="N78" s="221">
        <v>0.5</v>
      </c>
      <c r="O78" s="258">
        <v>0</v>
      </c>
      <c r="P78" s="258">
        <v>0</v>
      </c>
      <c r="Q78" s="258">
        <v>0</v>
      </c>
      <c r="R78" s="258">
        <v>0</v>
      </c>
      <c r="S78" s="258">
        <v>0</v>
      </c>
      <c r="T78" s="256">
        <v>0</v>
      </c>
      <c r="U78" s="256">
        <f t="shared" si="34"/>
        <v>1664444</v>
      </c>
      <c r="V78" s="256">
        <v>0</v>
      </c>
      <c r="W78" s="256">
        <v>0</v>
      </c>
      <c r="X78" s="256">
        <v>0</v>
      </c>
      <c r="Y78" s="256">
        <v>0</v>
      </c>
      <c r="Z78" s="256">
        <v>0</v>
      </c>
      <c r="AA78" s="257" t="b">
        <f t="shared" si="35"/>
        <v>1</v>
      </c>
      <c r="AB78" s="140">
        <f t="shared" si="29"/>
        <v>0.5</v>
      </c>
      <c r="AC78" s="141" t="b">
        <f t="shared" si="30"/>
        <v>1</v>
      </c>
      <c r="AD78" s="141" t="b">
        <f t="shared" si="31"/>
        <v>1</v>
      </c>
    </row>
    <row r="79" spans="1:30" ht="60" x14ac:dyDescent="0.2">
      <c r="A79" s="230" t="s">
        <v>142</v>
      </c>
      <c r="B79" s="189" t="s">
        <v>582</v>
      </c>
      <c r="C79" s="93" t="s">
        <v>83</v>
      </c>
      <c r="D79" s="149" t="s">
        <v>414</v>
      </c>
      <c r="E79" s="190" t="s">
        <v>308</v>
      </c>
      <c r="F79" s="191" t="s">
        <v>165</v>
      </c>
      <c r="G79" s="149" t="s">
        <v>654</v>
      </c>
      <c r="H79" s="219" t="s">
        <v>94</v>
      </c>
      <c r="I79" s="150">
        <v>0.45500000000000002</v>
      </c>
      <c r="J79" s="146" t="s">
        <v>679</v>
      </c>
      <c r="K79" s="216">
        <v>1788232.44</v>
      </c>
      <c r="L79" s="216">
        <f t="shared" si="32"/>
        <v>894116</v>
      </c>
      <c r="M79" s="220">
        <f t="shared" si="33"/>
        <v>894116.44</v>
      </c>
      <c r="N79" s="192">
        <v>0.5</v>
      </c>
      <c r="O79" s="258">
        <v>0</v>
      </c>
      <c r="P79" s="258">
        <v>0</v>
      </c>
      <c r="Q79" s="258">
        <v>0</v>
      </c>
      <c r="R79" s="258">
        <v>0</v>
      </c>
      <c r="S79" s="258">
        <v>0</v>
      </c>
      <c r="T79" s="256">
        <v>0</v>
      </c>
      <c r="U79" s="256">
        <f t="shared" si="34"/>
        <v>894116</v>
      </c>
      <c r="V79" s="256">
        <v>0</v>
      </c>
      <c r="W79" s="256">
        <v>0</v>
      </c>
      <c r="X79" s="256">
        <v>0</v>
      </c>
      <c r="Y79" s="256">
        <v>0</v>
      </c>
      <c r="Z79" s="256">
        <v>0</v>
      </c>
      <c r="AA79" s="257" t="b">
        <f t="shared" ref="AA79:AA87" si="36">L79=SUM(O79:Z79)</f>
        <v>1</v>
      </c>
      <c r="AB79" s="140">
        <f t="shared" ref="AB79:AB87" si="37">ROUND(L79/K79,2)</f>
        <v>0.5</v>
      </c>
      <c r="AC79" s="141" t="b">
        <f t="shared" ref="AC79:AC87" si="38">AB79=N79</f>
        <v>1</v>
      </c>
      <c r="AD79" s="141" t="b">
        <f t="shared" ref="AD79:AD87" si="39">K79=L79+M79</f>
        <v>1</v>
      </c>
    </row>
    <row r="80" spans="1:30" ht="36" x14ac:dyDescent="0.2">
      <c r="A80" s="230" t="s">
        <v>143</v>
      </c>
      <c r="B80" s="217" t="s">
        <v>581</v>
      </c>
      <c r="C80" s="93" t="s">
        <v>83</v>
      </c>
      <c r="D80" s="218" t="s">
        <v>411</v>
      </c>
      <c r="E80" s="215" t="s">
        <v>224</v>
      </c>
      <c r="F80" s="146" t="s">
        <v>150</v>
      </c>
      <c r="G80" s="149" t="s">
        <v>424</v>
      </c>
      <c r="H80" s="219" t="s">
        <v>93</v>
      </c>
      <c r="I80" s="150">
        <v>1.155</v>
      </c>
      <c r="J80" s="146" t="s">
        <v>474</v>
      </c>
      <c r="K80" s="216">
        <v>5990000</v>
      </c>
      <c r="L80" s="216">
        <f t="shared" si="32"/>
        <v>2995000</v>
      </c>
      <c r="M80" s="220">
        <f t="shared" si="33"/>
        <v>2995000</v>
      </c>
      <c r="N80" s="221">
        <v>0.5</v>
      </c>
      <c r="O80" s="258">
        <v>0</v>
      </c>
      <c r="P80" s="258">
        <v>0</v>
      </c>
      <c r="Q80" s="258">
        <v>0</v>
      </c>
      <c r="R80" s="258">
        <v>0</v>
      </c>
      <c r="S80" s="258">
        <v>0</v>
      </c>
      <c r="T80" s="256">
        <v>0</v>
      </c>
      <c r="U80" s="256">
        <f t="shared" si="34"/>
        <v>2995000</v>
      </c>
      <c r="V80" s="256">
        <v>0</v>
      </c>
      <c r="W80" s="256">
        <v>0</v>
      </c>
      <c r="X80" s="256">
        <v>0</v>
      </c>
      <c r="Y80" s="256">
        <v>0</v>
      </c>
      <c r="Z80" s="256">
        <v>0</v>
      </c>
      <c r="AA80" s="257" t="b">
        <f t="shared" si="36"/>
        <v>1</v>
      </c>
      <c r="AB80" s="140">
        <f t="shared" si="37"/>
        <v>0.5</v>
      </c>
      <c r="AC80" s="141" t="b">
        <f t="shared" si="38"/>
        <v>1</v>
      </c>
      <c r="AD80" s="141" t="b">
        <f t="shared" si="39"/>
        <v>1</v>
      </c>
    </row>
    <row r="81" spans="1:30" ht="36" x14ac:dyDescent="0.2">
      <c r="A81" s="230" t="s">
        <v>144</v>
      </c>
      <c r="B81" s="217" t="s">
        <v>583</v>
      </c>
      <c r="C81" s="93" t="s">
        <v>83</v>
      </c>
      <c r="D81" s="218" t="s">
        <v>210</v>
      </c>
      <c r="E81" s="215" t="s">
        <v>302</v>
      </c>
      <c r="F81" s="146" t="s">
        <v>153</v>
      </c>
      <c r="G81" s="149" t="s">
        <v>655</v>
      </c>
      <c r="H81" s="219" t="s">
        <v>94</v>
      </c>
      <c r="I81" s="150">
        <v>0.99</v>
      </c>
      <c r="J81" s="146" t="s">
        <v>477</v>
      </c>
      <c r="K81" s="216">
        <v>1181707.55</v>
      </c>
      <c r="L81" s="216">
        <f t="shared" si="32"/>
        <v>590853</v>
      </c>
      <c r="M81" s="220">
        <f t="shared" si="33"/>
        <v>590854.55000000005</v>
      </c>
      <c r="N81" s="221">
        <v>0.5</v>
      </c>
      <c r="O81" s="258">
        <v>0</v>
      </c>
      <c r="P81" s="258">
        <v>0</v>
      </c>
      <c r="Q81" s="258">
        <v>0</v>
      </c>
      <c r="R81" s="258">
        <v>0</v>
      </c>
      <c r="S81" s="258">
        <v>0</v>
      </c>
      <c r="T81" s="256">
        <v>0</v>
      </c>
      <c r="U81" s="256">
        <f t="shared" si="34"/>
        <v>590853</v>
      </c>
      <c r="V81" s="256">
        <v>0</v>
      </c>
      <c r="W81" s="256">
        <v>0</v>
      </c>
      <c r="X81" s="256">
        <v>0</v>
      </c>
      <c r="Y81" s="256">
        <v>0</v>
      </c>
      <c r="Z81" s="256">
        <v>0</v>
      </c>
      <c r="AA81" s="257" t="b">
        <f t="shared" si="36"/>
        <v>1</v>
      </c>
      <c r="AB81" s="140">
        <f t="shared" si="37"/>
        <v>0.5</v>
      </c>
      <c r="AC81" s="141" t="b">
        <f t="shared" si="38"/>
        <v>1</v>
      </c>
      <c r="AD81" s="141" t="b">
        <f t="shared" si="39"/>
        <v>1</v>
      </c>
    </row>
    <row r="82" spans="1:30" ht="24" x14ac:dyDescent="0.2">
      <c r="A82" s="230" t="s">
        <v>145</v>
      </c>
      <c r="B82" s="217" t="s">
        <v>584</v>
      </c>
      <c r="C82" s="93" t="s">
        <v>83</v>
      </c>
      <c r="D82" s="218" t="s">
        <v>190</v>
      </c>
      <c r="E82" s="215" t="s">
        <v>306</v>
      </c>
      <c r="F82" s="146" t="s">
        <v>163</v>
      </c>
      <c r="G82" s="149" t="s">
        <v>656</v>
      </c>
      <c r="H82" s="219" t="s">
        <v>93</v>
      </c>
      <c r="I82" s="150">
        <v>1.0660000000000001</v>
      </c>
      <c r="J82" s="146" t="s">
        <v>680</v>
      </c>
      <c r="K82" s="216">
        <v>4419101.28</v>
      </c>
      <c r="L82" s="216">
        <f t="shared" si="32"/>
        <v>2209550</v>
      </c>
      <c r="M82" s="220">
        <f t="shared" ref="M82:M87" si="40">K82-L82</f>
        <v>2209551.2800000003</v>
      </c>
      <c r="N82" s="221">
        <v>0.5</v>
      </c>
      <c r="O82" s="258">
        <v>0</v>
      </c>
      <c r="P82" s="258">
        <v>0</v>
      </c>
      <c r="Q82" s="258">
        <v>0</v>
      </c>
      <c r="R82" s="258">
        <v>0</v>
      </c>
      <c r="S82" s="258">
        <v>0</v>
      </c>
      <c r="T82" s="256">
        <v>0</v>
      </c>
      <c r="U82" s="256">
        <f t="shared" si="34"/>
        <v>2209550</v>
      </c>
      <c r="V82" s="256">
        <v>0</v>
      </c>
      <c r="W82" s="256">
        <v>0</v>
      </c>
      <c r="X82" s="256">
        <v>0</v>
      </c>
      <c r="Y82" s="256">
        <v>0</v>
      </c>
      <c r="Z82" s="256">
        <v>0</v>
      </c>
      <c r="AA82" s="257" t="b">
        <f t="shared" si="36"/>
        <v>1</v>
      </c>
      <c r="AB82" s="140">
        <f t="shared" si="37"/>
        <v>0.5</v>
      </c>
      <c r="AC82" s="141" t="b">
        <f t="shared" si="38"/>
        <v>1</v>
      </c>
      <c r="AD82" s="141" t="b">
        <f t="shared" si="39"/>
        <v>1</v>
      </c>
    </row>
    <row r="83" spans="1:30" ht="48" x14ac:dyDescent="0.2">
      <c r="A83" s="230" t="s">
        <v>146</v>
      </c>
      <c r="B83" s="217" t="s">
        <v>681</v>
      </c>
      <c r="C83" s="93" t="s">
        <v>83</v>
      </c>
      <c r="D83" s="218" t="s">
        <v>377</v>
      </c>
      <c r="E83" s="215" t="s">
        <v>378</v>
      </c>
      <c r="F83" s="146" t="s">
        <v>158</v>
      </c>
      <c r="G83" s="149" t="s">
        <v>686</v>
      </c>
      <c r="H83" s="219" t="s">
        <v>95</v>
      </c>
      <c r="I83" s="150">
        <v>0.27600000000000002</v>
      </c>
      <c r="J83" s="146" t="s">
        <v>477</v>
      </c>
      <c r="K83" s="216">
        <v>363052.62</v>
      </c>
      <c r="L83" s="216">
        <f t="shared" ref="L83:L86" si="41">ROUNDDOWN(K83*N83,0)</f>
        <v>181526</v>
      </c>
      <c r="M83" s="220">
        <f t="shared" si="40"/>
        <v>181526.62</v>
      </c>
      <c r="N83" s="221">
        <v>0.5</v>
      </c>
      <c r="O83" s="258">
        <v>0</v>
      </c>
      <c r="P83" s="258">
        <v>0</v>
      </c>
      <c r="Q83" s="258">
        <v>0</v>
      </c>
      <c r="R83" s="258">
        <v>0</v>
      </c>
      <c r="S83" s="258">
        <v>0</v>
      </c>
      <c r="T83" s="256">
        <v>0</v>
      </c>
      <c r="U83" s="256">
        <f t="shared" si="34"/>
        <v>181526</v>
      </c>
      <c r="V83" s="256">
        <v>0</v>
      </c>
      <c r="W83" s="256">
        <v>0</v>
      </c>
      <c r="X83" s="256">
        <v>0</v>
      </c>
      <c r="Y83" s="256">
        <v>0</v>
      </c>
      <c r="Z83" s="256">
        <v>0</v>
      </c>
      <c r="AA83" s="257" t="b">
        <f t="shared" si="36"/>
        <v>1</v>
      </c>
      <c r="AB83" s="140">
        <f t="shared" si="37"/>
        <v>0.5</v>
      </c>
      <c r="AC83" s="141" t="b">
        <f t="shared" si="38"/>
        <v>1</v>
      </c>
      <c r="AD83" s="141" t="b">
        <f t="shared" si="39"/>
        <v>1</v>
      </c>
    </row>
    <row r="84" spans="1:30" ht="48" x14ac:dyDescent="0.2">
      <c r="A84" s="230" t="s">
        <v>147</v>
      </c>
      <c r="B84" s="217" t="s">
        <v>682</v>
      </c>
      <c r="C84" s="93" t="s">
        <v>83</v>
      </c>
      <c r="D84" s="218" t="s">
        <v>330</v>
      </c>
      <c r="E84" s="215" t="s">
        <v>303</v>
      </c>
      <c r="F84" s="146" t="s">
        <v>158</v>
      </c>
      <c r="G84" s="149" t="s">
        <v>687</v>
      </c>
      <c r="H84" s="219" t="s">
        <v>95</v>
      </c>
      <c r="I84" s="150">
        <v>0.23699999999999999</v>
      </c>
      <c r="J84" s="146" t="s">
        <v>484</v>
      </c>
      <c r="K84" s="216">
        <v>592812.57999999996</v>
      </c>
      <c r="L84" s="216">
        <f t="shared" si="41"/>
        <v>296406</v>
      </c>
      <c r="M84" s="220">
        <f t="shared" si="40"/>
        <v>296406.57999999996</v>
      </c>
      <c r="N84" s="221">
        <v>0.5</v>
      </c>
      <c r="O84" s="258">
        <v>0</v>
      </c>
      <c r="P84" s="258">
        <v>0</v>
      </c>
      <c r="Q84" s="258">
        <v>0</v>
      </c>
      <c r="R84" s="258">
        <v>0</v>
      </c>
      <c r="S84" s="258">
        <v>0</v>
      </c>
      <c r="T84" s="256">
        <v>0</v>
      </c>
      <c r="U84" s="256">
        <f t="shared" si="34"/>
        <v>296406</v>
      </c>
      <c r="V84" s="256">
        <v>0</v>
      </c>
      <c r="W84" s="256">
        <v>0</v>
      </c>
      <c r="X84" s="256">
        <v>0</v>
      </c>
      <c r="Y84" s="256">
        <v>0</v>
      </c>
      <c r="Z84" s="256">
        <v>0</v>
      </c>
      <c r="AA84" s="257" t="b">
        <f t="shared" si="36"/>
        <v>1</v>
      </c>
      <c r="AB84" s="140">
        <f t="shared" si="37"/>
        <v>0.5</v>
      </c>
      <c r="AC84" s="141" t="b">
        <f t="shared" si="38"/>
        <v>1</v>
      </c>
      <c r="AD84" s="141" t="b">
        <f t="shared" si="39"/>
        <v>1</v>
      </c>
    </row>
    <row r="85" spans="1:30" ht="24" x14ac:dyDescent="0.2">
      <c r="A85" s="230" t="s">
        <v>148</v>
      </c>
      <c r="B85" s="217" t="s">
        <v>683</v>
      </c>
      <c r="C85" s="93" t="s">
        <v>83</v>
      </c>
      <c r="D85" s="218" t="s">
        <v>183</v>
      </c>
      <c r="E85" s="215" t="s">
        <v>239</v>
      </c>
      <c r="F85" s="146" t="s">
        <v>164</v>
      </c>
      <c r="G85" s="149" t="s">
        <v>688</v>
      </c>
      <c r="H85" s="219" t="s">
        <v>94</v>
      </c>
      <c r="I85" s="150">
        <v>0.98199999999999998</v>
      </c>
      <c r="J85" s="146" t="s">
        <v>691</v>
      </c>
      <c r="K85" s="216">
        <v>927396.74</v>
      </c>
      <c r="L85" s="216">
        <f t="shared" si="41"/>
        <v>463698</v>
      </c>
      <c r="M85" s="220">
        <f t="shared" si="40"/>
        <v>463698.74</v>
      </c>
      <c r="N85" s="221">
        <v>0.5</v>
      </c>
      <c r="O85" s="258">
        <v>0</v>
      </c>
      <c r="P85" s="258">
        <v>0</v>
      </c>
      <c r="Q85" s="258">
        <v>0</v>
      </c>
      <c r="R85" s="258">
        <v>0</v>
      </c>
      <c r="S85" s="258">
        <v>0</v>
      </c>
      <c r="T85" s="256">
        <v>0</v>
      </c>
      <c r="U85" s="256">
        <f t="shared" si="34"/>
        <v>463698</v>
      </c>
      <c r="V85" s="256">
        <v>0</v>
      </c>
      <c r="W85" s="256">
        <v>0</v>
      </c>
      <c r="X85" s="256">
        <v>0</v>
      </c>
      <c r="Y85" s="256">
        <v>0</v>
      </c>
      <c r="Z85" s="256">
        <v>0</v>
      </c>
      <c r="AA85" s="257" t="b">
        <f t="shared" si="36"/>
        <v>1</v>
      </c>
      <c r="AB85" s="140">
        <f t="shared" si="37"/>
        <v>0.5</v>
      </c>
      <c r="AC85" s="141" t="b">
        <f t="shared" si="38"/>
        <v>1</v>
      </c>
      <c r="AD85" s="141" t="b">
        <f t="shared" si="39"/>
        <v>1</v>
      </c>
    </row>
    <row r="86" spans="1:30" ht="24" x14ac:dyDescent="0.2">
      <c r="A86" s="230" t="s">
        <v>149</v>
      </c>
      <c r="B86" s="217" t="s">
        <v>684</v>
      </c>
      <c r="C86" s="93" t="s">
        <v>83</v>
      </c>
      <c r="D86" s="218" t="s">
        <v>373</v>
      </c>
      <c r="E86" s="215" t="s">
        <v>374</v>
      </c>
      <c r="F86" s="146" t="s">
        <v>155</v>
      </c>
      <c r="G86" s="149" t="s">
        <v>689</v>
      </c>
      <c r="H86" s="219" t="s">
        <v>94</v>
      </c>
      <c r="I86" s="150">
        <v>0.33600000000000002</v>
      </c>
      <c r="J86" s="146" t="s">
        <v>483</v>
      </c>
      <c r="K86" s="216">
        <v>1021665.87</v>
      </c>
      <c r="L86" s="216">
        <f t="shared" si="41"/>
        <v>510832</v>
      </c>
      <c r="M86" s="220">
        <f t="shared" si="40"/>
        <v>510833.87</v>
      </c>
      <c r="N86" s="221">
        <v>0.5</v>
      </c>
      <c r="O86" s="258">
        <v>0</v>
      </c>
      <c r="P86" s="258">
        <v>0</v>
      </c>
      <c r="Q86" s="258">
        <v>0</v>
      </c>
      <c r="R86" s="258">
        <v>0</v>
      </c>
      <c r="S86" s="258">
        <v>0</v>
      </c>
      <c r="T86" s="256">
        <v>0</v>
      </c>
      <c r="U86" s="256">
        <f t="shared" si="34"/>
        <v>510832</v>
      </c>
      <c r="V86" s="256">
        <v>0</v>
      </c>
      <c r="W86" s="256">
        <v>0</v>
      </c>
      <c r="X86" s="256">
        <v>0</v>
      </c>
      <c r="Y86" s="256">
        <v>0</v>
      </c>
      <c r="Z86" s="256">
        <v>0</v>
      </c>
      <c r="AA86" s="257" t="b">
        <f t="shared" si="36"/>
        <v>1</v>
      </c>
      <c r="AB86" s="140">
        <f t="shared" si="37"/>
        <v>0.5</v>
      </c>
      <c r="AC86" s="141" t="b">
        <f t="shared" si="38"/>
        <v>1</v>
      </c>
      <c r="AD86" s="141" t="b">
        <f t="shared" si="39"/>
        <v>1</v>
      </c>
    </row>
    <row r="87" spans="1:30" ht="24" x14ac:dyDescent="0.2">
      <c r="A87" s="311" t="s">
        <v>867</v>
      </c>
      <c r="B87" s="301" t="s">
        <v>685</v>
      </c>
      <c r="C87" s="302" t="s">
        <v>83</v>
      </c>
      <c r="D87" s="303" t="s">
        <v>209</v>
      </c>
      <c r="E87" s="304" t="s">
        <v>252</v>
      </c>
      <c r="F87" s="269" t="s">
        <v>154</v>
      </c>
      <c r="G87" s="268" t="s">
        <v>690</v>
      </c>
      <c r="H87" s="305" t="s">
        <v>93</v>
      </c>
      <c r="I87" s="270">
        <v>0.70799999999999996</v>
      </c>
      <c r="J87" s="269" t="s">
        <v>692</v>
      </c>
      <c r="K87" s="306">
        <v>1258837.51</v>
      </c>
      <c r="L87" s="306">
        <v>263955.52</v>
      </c>
      <c r="M87" s="307">
        <f t="shared" si="40"/>
        <v>994881.99</v>
      </c>
      <c r="N87" s="308">
        <v>0.5</v>
      </c>
      <c r="O87" s="309">
        <v>0</v>
      </c>
      <c r="P87" s="309">
        <v>0</v>
      </c>
      <c r="Q87" s="309">
        <v>0</v>
      </c>
      <c r="R87" s="309">
        <v>0</v>
      </c>
      <c r="S87" s="309">
        <v>0</v>
      </c>
      <c r="T87" s="310">
        <v>0</v>
      </c>
      <c r="U87" s="310">
        <f t="shared" si="34"/>
        <v>263955.52</v>
      </c>
      <c r="V87" s="310">
        <v>0</v>
      </c>
      <c r="W87" s="310">
        <v>0</v>
      </c>
      <c r="X87" s="310">
        <v>0</v>
      </c>
      <c r="Y87" s="310">
        <v>0</v>
      </c>
      <c r="Z87" s="310">
        <v>0</v>
      </c>
      <c r="AA87" s="257" t="b">
        <f t="shared" si="36"/>
        <v>1</v>
      </c>
      <c r="AB87" s="140">
        <f t="shared" si="37"/>
        <v>0.21</v>
      </c>
      <c r="AC87" s="141" t="b">
        <f t="shared" si="38"/>
        <v>0</v>
      </c>
      <c r="AD87" s="141" t="b">
        <f t="shared" si="39"/>
        <v>1</v>
      </c>
    </row>
    <row r="88" spans="1:30" ht="12" customHeight="1" x14ac:dyDescent="0.2">
      <c r="A88" s="379" t="s">
        <v>42</v>
      </c>
      <c r="B88" s="380"/>
      <c r="C88" s="380"/>
      <c r="D88" s="380"/>
      <c r="E88" s="380"/>
      <c r="F88" s="380"/>
      <c r="G88" s="380"/>
      <c r="H88" s="381"/>
      <c r="I88" s="143">
        <f>SUM(I3:I87)</f>
        <v>86.802000000000007</v>
      </c>
      <c r="J88" s="97" t="s">
        <v>13</v>
      </c>
      <c r="K88" s="113">
        <f>SUM(K3:K87)</f>
        <v>242564866.67000011</v>
      </c>
      <c r="L88" s="113">
        <f>SUM(L3:L87)</f>
        <v>122938421.77</v>
      </c>
      <c r="M88" s="113">
        <f>SUM(M3:M87)</f>
        <v>119626444.89999996</v>
      </c>
      <c r="N88" s="134" t="s">
        <v>13</v>
      </c>
      <c r="O88" s="113">
        <f t="shared" ref="O88:Z88" si="42">SUM(O3:O87)</f>
        <v>8000</v>
      </c>
      <c r="P88" s="113">
        <f t="shared" si="42"/>
        <v>0</v>
      </c>
      <c r="Q88" s="113">
        <f t="shared" si="42"/>
        <v>246077</v>
      </c>
      <c r="R88" s="113">
        <f t="shared" si="42"/>
        <v>0</v>
      </c>
      <c r="S88" s="113">
        <f t="shared" si="42"/>
        <v>3046145</v>
      </c>
      <c r="T88" s="113">
        <f t="shared" si="42"/>
        <v>5150728.12</v>
      </c>
      <c r="U88" s="113">
        <f t="shared" si="42"/>
        <v>111149048.64999999</v>
      </c>
      <c r="V88" s="113">
        <f t="shared" si="42"/>
        <v>3338423</v>
      </c>
      <c r="W88" s="113">
        <f t="shared" si="42"/>
        <v>0</v>
      </c>
      <c r="X88" s="113">
        <f t="shared" si="42"/>
        <v>0</v>
      </c>
      <c r="Y88" s="113">
        <f t="shared" si="42"/>
        <v>0</v>
      </c>
      <c r="Z88" s="113">
        <f t="shared" si="42"/>
        <v>0</v>
      </c>
      <c r="AA88" s="92" t="b">
        <f t="shared" si="35"/>
        <v>1</v>
      </c>
      <c r="AB88" s="138">
        <f>ROUND(L88/K88,2)</f>
        <v>0.51</v>
      </c>
      <c r="AC88" s="139" t="s">
        <v>13</v>
      </c>
      <c r="AD88" s="139" t="b">
        <f>K88=L88+M88</f>
        <v>1</v>
      </c>
    </row>
    <row r="89" spans="1:30" s="145" customFormat="1" ht="12" customHeight="1" x14ac:dyDescent="0.2">
      <c r="A89" s="382" t="s">
        <v>35</v>
      </c>
      <c r="B89" s="383"/>
      <c r="C89" s="383"/>
      <c r="D89" s="383"/>
      <c r="E89" s="383"/>
      <c r="F89" s="383"/>
      <c r="G89" s="383"/>
      <c r="H89" s="384"/>
      <c r="I89" s="144">
        <f>SUMIF($C$3:$C$87,"K",I3:I87)</f>
        <v>10.370999999999999</v>
      </c>
      <c r="J89" s="100" t="s">
        <v>13</v>
      </c>
      <c r="K89" s="114">
        <f>SUMIF($C$3:$C$87,"K",K3:K87)</f>
        <v>46069954.189999998</v>
      </c>
      <c r="L89" s="114">
        <f>SUMIF($C$3:$C$87,"K",L3:L87)</f>
        <v>24765819.25</v>
      </c>
      <c r="M89" s="114">
        <f>SUMIF($C$3:$C$87,"K",M3:M87)</f>
        <v>21304134.939999998</v>
      </c>
      <c r="N89" s="135" t="s">
        <v>13</v>
      </c>
      <c r="O89" s="114">
        <f t="shared" ref="O89:Z89" si="43">SUMIF($C$3:$C$87,"K",O3:O87)</f>
        <v>8000</v>
      </c>
      <c r="P89" s="114">
        <f t="shared" si="43"/>
        <v>0</v>
      </c>
      <c r="Q89" s="114">
        <f t="shared" si="43"/>
        <v>246077</v>
      </c>
      <c r="R89" s="114">
        <f t="shared" si="43"/>
        <v>0</v>
      </c>
      <c r="S89" s="114">
        <f t="shared" si="43"/>
        <v>3046145</v>
      </c>
      <c r="T89" s="114">
        <f t="shared" si="43"/>
        <v>5150728.12</v>
      </c>
      <c r="U89" s="114">
        <f t="shared" si="43"/>
        <v>15393434.129999999</v>
      </c>
      <c r="V89" s="114">
        <f t="shared" si="43"/>
        <v>921435</v>
      </c>
      <c r="W89" s="114">
        <f t="shared" si="43"/>
        <v>0</v>
      </c>
      <c r="X89" s="114">
        <f t="shared" si="43"/>
        <v>0</v>
      </c>
      <c r="Y89" s="114">
        <f t="shared" si="43"/>
        <v>0</v>
      </c>
      <c r="Z89" s="114">
        <f t="shared" si="43"/>
        <v>0</v>
      </c>
      <c r="AA89" s="92" t="b">
        <f t="shared" si="35"/>
        <v>1</v>
      </c>
      <c r="AB89" s="140">
        <f>ROUND(L89/K89,2)</f>
        <v>0.54</v>
      </c>
      <c r="AC89" s="141" t="s">
        <v>13</v>
      </c>
      <c r="AD89" s="141" t="b">
        <f>K89=L89+M89</f>
        <v>1</v>
      </c>
    </row>
    <row r="90" spans="1:30" ht="12" customHeight="1" x14ac:dyDescent="0.2">
      <c r="A90" s="379" t="s">
        <v>36</v>
      </c>
      <c r="B90" s="380"/>
      <c r="C90" s="380"/>
      <c r="D90" s="380"/>
      <c r="E90" s="380"/>
      <c r="F90" s="380"/>
      <c r="G90" s="380"/>
      <c r="H90" s="381"/>
      <c r="I90" s="143">
        <f>SUMIF($C$3:$C$87,"N",I3:I87)</f>
        <v>71.914000000000001</v>
      </c>
      <c r="J90" s="97" t="s">
        <v>13</v>
      </c>
      <c r="K90" s="113">
        <f>SUMIF($C$3:$C$87,"N",K3:K87)</f>
        <v>185644441.88000011</v>
      </c>
      <c r="L90" s="113">
        <f>SUMIF($C$3:$C$87,"N",L3:L87)</f>
        <v>92747368.519999996</v>
      </c>
      <c r="M90" s="113">
        <f>SUMIF($C$3:$C$87,"N",M3:M87)</f>
        <v>92897073.359999955</v>
      </c>
      <c r="N90" s="134" t="s">
        <v>13</v>
      </c>
      <c r="O90" s="113">
        <f t="shared" ref="O90:Z90" si="44">SUMIF($C$3:$C$87,"N",O3:O87)</f>
        <v>0</v>
      </c>
      <c r="P90" s="113">
        <f t="shared" si="44"/>
        <v>0</v>
      </c>
      <c r="Q90" s="113">
        <f t="shared" si="44"/>
        <v>0</v>
      </c>
      <c r="R90" s="113">
        <f t="shared" si="44"/>
        <v>0</v>
      </c>
      <c r="S90" s="113">
        <f t="shared" si="44"/>
        <v>0</v>
      </c>
      <c r="T90" s="113">
        <f t="shared" si="44"/>
        <v>0</v>
      </c>
      <c r="U90" s="113">
        <f t="shared" si="44"/>
        <v>92747368.519999996</v>
      </c>
      <c r="V90" s="113">
        <f t="shared" si="44"/>
        <v>0</v>
      </c>
      <c r="W90" s="113">
        <f t="shared" si="44"/>
        <v>0</v>
      </c>
      <c r="X90" s="113">
        <f t="shared" si="44"/>
        <v>0</v>
      </c>
      <c r="Y90" s="113">
        <f t="shared" si="44"/>
        <v>0</v>
      </c>
      <c r="Z90" s="113">
        <f t="shared" si="44"/>
        <v>0</v>
      </c>
      <c r="AA90" s="92" t="b">
        <f t="shared" si="35"/>
        <v>1</v>
      </c>
      <c r="AB90" s="138">
        <f>ROUND(L90/K90,2)</f>
        <v>0.5</v>
      </c>
      <c r="AC90" s="139" t="s">
        <v>13</v>
      </c>
      <c r="AD90" s="139" t="b">
        <f>K90=L90+M90</f>
        <v>1</v>
      </c>
    </row>
    <row r="91" spans="1:30" ht="12" customHeight="1" x14ac:dyDescent="0.2">
      <c r="A91" s="382" t="s">
        <v>37</v>
      </c>
      <c r="B91" s="383"/>
      <c r="C91" s="383"/>
      <c r="D91" s="383"/>
      <c r="E91" s="383"/>
      <c r="F91" s="383"/>
      <c r="G91" s="383"/>
      <c r="H91" s="384"/>
      <c r="I91" s="144">
        <f>SUMIF($C$3:$C$87,"W",I3:I87)</f>
        <v>4.5169999999999995</v>
      </c>
      <c r="J91" s="100" t="s">
        <v>13</v>
      </c>
      <c r="K91" s="114">
        <f>SUMIF($C$3:$C$87,"W",K3:K87)</f>
        <v>10850470.6</v>
      </c>
      <c r="L91" s="114">
        <f>SUMIF($C$3:$C$87,"W",L3:L87)</f>
        <v>5425234</v>
      </c>
      <c r="M91" s="114">
        <f>SUMIF($C$3:$C$87,"W",M3:M87)</f>
        <v>5425236.5999999996</v>
      </c>
      <c r="N91" s="135" t="s">
        <v>13</v>
      </c>
      <c r="O91" s="114">
        <f t="shared" ref="O91:Z91" si="45">SUMIF($C$3:$C$87,"W",O3:O87)</f>
        <v>0</v>
      </c>
      <c r="P91" s="114">
        <f t="shared" si="45"/>
        <v>0</v>
      </c>
      <c r="Q91" s="114">
        <f t="shared" si="45"/>
        <v>0</v>
      </c>
      <c r="R91" s="114">
        <f t="shared" si="45"/>
        <v>0</v>
      </c>
      <c r="S91" s="114">
        <f t="shared" si="45"/>
        <v>0</v>
      </c>
      <c r="T91" s="114">
        <f t="shared" si="45"/>
        <v>0</v>
      </c>
      <c r="U91" s="114">
        <f t="shared" si="45"/>
        <v>3008246</v>
      </c>
      <c r="V91" s="114">
        <f t="shared" si="45"/>
        <v>2416988</v>
      </c>
      <c r="W91" s="114">
        <f t="shared" si="45"/>
        <v>0</v>
      </c>
      <c r="X91" s="114">
        <f t="shared" si="45"/>
        <v>0</v>
      </c>
      <c r="Y91" s="114">
        <f t="shared" si="45"/>
        <v>0</v>
      </c>
      <c r="Z91" s="114">
        <f t="shared" si="45"/>
        <v>0</v>
      </c>
      <c r="AA91" s="92" t="b">
        <f t="shared" si="35"/>
        <v>1</v>
      </c>
      <c r="AB91" s="138">
        <f>ROUND(L91/K91,2)</f>
        <v>0.5</v>
      </c>
      <c r="AC91" s="139" t="s">
        <v>13</v>
      </c>
      <c r="AD91" s="139" t="b">
        <f>K91=L91+M91</f>
        <v>1</v>
      </c>
    </row>
    <row r="92" spans="1:30" x14ac:dyDescent="0.2">
      <c r="A92" s="102"/>
      <c r="I92" s="133"/>
      <c r="J92" s="133"/>
      <c r="L92" s="184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</row>
    <row r="93" spans="1:30" x14ac:dyDescent="0.2">
      <c r="A93" s="103" t="s">
        <v>22</v>
      </c>
      <c r="O93" s="90"/>
      <c r="P93" s="104"/>
    </row>
    <row r="94" spans="1:30" x14ac:dyDescent="0.2">
      <c r="A94" s="105" t="s">
        <v>23</v>
      </c>
      <c r="O94" s="90"/>
      <c r="P94" s="104"/>
    </row>
    <row r="95" spans="1:30" x14ac:dyDescent="0.2">
      <c r="A95" s="103" t="s">
        <v>40</v>
      </c>
    </row>
    <row r="96" spans="1:30" x14ac:dyDescent="0.2">
      <c r="A96" s="106" t="s">
        <v>340</v>
      </c>
    </row>
    <row r="100" spans="12:12" x14ac:dyDescent="0.2">
      <c r="L100" s="184"/>
    </row>
  </sheetData>
  <protectedRanges>
    <protectedRange sqref="E60:E78 E10:E58 E80:E87" name="Rozstęp1_6"/>
    <protectedRange sqref="G60:G78 G10:G58 G80:G87" name="Rozstęp1_2"/>
    <protectedRange sqref="I60:I78 I10:I58 I80:I87" name="Rozstęp1_16"/>
    <protectedRange sqref="J60:J78 J10:J58 J80:J87" name="Rozstęp1_18"/>
    <protectedRange sqref="K60:K78 K10:K58 K80:K87" name="Rozstęp1_20"/>
    <protectedRange sqref="K59" name="Rozstęp1_6_1_2"/>
    <protectedRange sqref="I59" name="Rozstęp1_4_1_2"/>
    <protectedRange sqref="H10:H87" name="rodzaj zadania"/>
    <protectedRange algorithmName="SHA-512" hashValue="ga6sAXL9uu1MBQwYrZTHzFpUmSkX2DtKTWpbdw2bfKFbzgqtcWM1YDJSDc64NTIV+GWqoY3Yivl+me6Y8GldIQ==" saltValue="MyojWEgNFnMS7h4qbE9XbA==" spinCount="100000" sqref="I3:Z3" name="CAŁOŚĆ_2" securityDescriptor="O:WDG:WDD:(A;;CC;;;S-1-5-21-2939853346-2781110276-2028502451-4320)"/>
    <protectedRange sqref="E6" name="Rozstęp1_6_2"/>
    <protectedRange sqref="G6" name="Rozstęp1_2_1"/>
    <protectedRange sqref="I6:Z6" name="dane_2_1"/>
    <protectedRange algorithmName="SHA-512" hashValue="ga6sAXL9uu1MBQwYrZTHzFpUmSkX2DtKTWpbdw2bfKFbzgqtcWM1YDJSDc64NTIV+GWqoY3Yivl+me6Y8GldIQ==" saltValue="MyojWEgNFnMS7h4qbE9XbA==" spinCount="100000" sqref="I6:Z6" name="CAŁOŚĆ_2_1" securityDescriptor="O:WDG:WDD:(A;;CC;;;S-1-5-21-2939853346-2781110276-2028502451-4320)"/>
    <protectedRange sqref="E8" name="Rozstęp1_6_4"/>
    <protectedRange sqref="G8" name="Rozstęp1_2_3"/>
    <protectedRange sqref="I8:Z8" name="dane_2_3"/>
    <protectedRange algorithmName="SHA-512" hashValue="ga6sAXL9uu1MBQwYrZTHzFpUmSkX2DtKTWpbdw2bfKFbzgqtcWM1YDJSDc64NTIV+GWqoY3Yivl+me6Y8GldIQ==" saltValue="MyojWEgNFnMS7h4qbE9XbA==" spinCount="100000" sqref="I8:Z8" name="CAŁOŚĆ_2_3" securityDescriptor="O:WDG:WDD:(A;;CC;;;S-1-5-21-2939853346-2781110276-2028502451-4320)"/>
    <protectedRange sqref="I9:Z9" name="dane_2_4"/>
    <protectedRange algorithmName="SHA-512" hashValue="ga6sAXL9uu1MBQwYrZTHzFpUmSkX2DtKTWpbdw2bfKFbzgqtcWM1YDJSDc64NTIV+GWqoY3Yivl+me6Y8GldIQ==" saltValue="MyojWEgNFnMS7h4qbE9XbA==" spinCount="100000" sqref="I9:Z9" name="CAŁOŚĆ_2_4" securityDescriptor="O:WDG:WDD:(A;;CC;;;S-1-5-21-2939853346-2781110276-2028502451-4320)"/>
    <protectedRange sqref="I4:Z5" name="dane_2"/>
    <protectedRange algorithmName="SHA-512" hashValue="ga6sAXL9uu1MBQwYrZTHzFpUmSkX2DtKTWpbdw2bfKFbzgqtcWM1YDJSDc64NTIV+GWqoY3Yivl+me6Y8GldIQ==" saltValue="MyojWEgNFnMS7h4qbE9XbA==" spinCount="100000" sqref="I4:Z5" name="CAŁOŚĆ_2_2" securityDescriptor="O:WDG:WDD:(A;;CC;;;S-1-5-21-2939853346-2781110276-2028502451-4320)"/>
  </protectedRanges>
  <customSheetViews>
    <customSheetView guid="{63B2D0D2-80CD-45DF-A322-65C39A12E93E}" scale="106" showPageBreaks="1" showGridLines="0" fitToPage="1" printArea="1" hiddenColumns="1" view="pageBreakPreview" topLeftCell="C142">
      <selection activeCell="I149" sqref="I149"/>
      <pageMargins left="0.23622047244094491" right="0.23622047244094491" top="0.74803149606299213" bottom="0.74803149606299213" header="0.31496062992125984" footer="0.31496062992125984"/>
      <pageSetup paperSize="8" scale="52" fitToHeight="0" orientation="landscape" r:id="rId1"/>
      <headerFooter>
        <oddHeader>&amp;Lwojewództwo kujawsko-pomorskie - zadania gminne lista podstawowa</oddHeader>
        <oddFooter>Strona &amp;P z &amp;N</oddFooter>
      </headerFooter>
    </customSheetView>
    <customSheetView guid="{8DFF20C2-9100-42E7-B71B-A5D866A53886}" scale="90" showPageBreaks="1" showGridLines="0" fitToPage="1" printArea="1" hiddenColumns="1" view="pageBreakPreview" topLeftCell="A116">
      <selection activeCell="BJ26" sqref="BI26:BJ28"/>
      <pageMargins left="0.23622047244094491" right="0.23622047244094491" top="0.74803149606299213" bottom="0.74803149606299213" header="0.31496062992125984" footer="0.31496062992125984"/>
      <pageSetup paperSize="8" scale="47" fitToHeight="0" orientation="landscape" r:id="rId2"/>
      <headerFooter>
        <oddHeader>&amp;Lwojewództwo kujawsko-pomorskie - zadania gminne lista podstawowa</oddHeader>
        <oddFooter>Strona &amp;P z &amp;N</oddFooter>
      </headerFooter>
    </customSheetView>
    <customSheetView guid="{52EA149E-1919-4AEE-997B-A1DCF9091CAD}" scale="90" showPageBreaks="1" showGridLines="0" fitToPage="1" printArea="1" hiddenColumns="1" view="pageBreakPreview" topLeftCell="O1">
      <selection activeCell="Q6" sqref="Q6"/>
      <pageMargins left="0.23622047244094491" right="0.23622047244094491" top="0.74803149606299213" bottom="0.74803149606299213" header="0.31496062992125984" footer="0.31496062992125984"/>
      <pageSetup paperSize="8" scale="46" fitToHeight="0" orientation="landscape" r:id="rId3"/>
      <headerFooter>
        <oddHeader>&amp;Lwojewództwo kujawsko-pomorskie - zadania gminne lista podstawowa</oddHeader>
        <oddFooter>Strona &amp;P z &amp;N</oddFooter>
      </headerFooter>
    </customSheetView>
    <customSheetView guid="{6746EC04-5D7E-47D2-B503-97B5E5817983}" scale="90" showPageBreaks="1" showGridLines="0" fitToPage="1" printArea="1" hiddenColumns="1" view="pageBreakPreview">
      <selection activeCell="O49" sqref="O49"/>
      <pageMargins left="0.23622047244094491" right="0.23622047244094491" top="0.74803149606299213" bottom="0.74803149606299213" header="0.31496062992125984" footer="0.31496062992125984"/>
      <pageSetup paperSize="8" scale="46" fitToHeight="0" orientation="landscape" r:id="rId4"/>
      <headerFooter>
        <oddHeader>&amp;Lwojewództwo kujawsko-pomorskie - zadania gminne lista podstawowa</oddHeader>
        <oddFooter>Strona &amp;P z &amp;N</oddFooter>
      </headerFooter>
    </customSheetView>
    <customSheetView guid="{E572C057-A333-4F45-A887-53F28B4A59DD}" scale="86" showPageBreaks="1" showGridLines="0" fitToPage="1" printArea="1" hiddenColumns="1" view="pageBreakPreview" topLeftCell="F1">
      <selection activeCell="K159" sqref="K159"/>
      <pageMargins left="0.23622047244094491" right="0.23622047244094491" top="0.74803149606299213" bottom="0.74803149606299213" header="0.31496062992125984" footer="0.31496062992125984"/>
      <pageSetup paperSize="8" scale="34" fitToHeight="0" orientation="landscape" r:id="rId5"/>
      <headerFooter>
        <oddHeader>&amp;Lwojewództwo kujawsko-pomorskie - zadania gminne lista podstawowa</oddHeader>
        <oddFooter>Strona &amp;P z &amp;N</oddFooter>
      </headerFooter>
    </customSheetView>
  </customSheetViews>
  <mergeCells count="19">
    <mergeCell ref="O1:Z1"/>
    <mergeCell ref="N1:N2"/>
    <mergeCell ref="L1:L2"/>
    <mergeCell ref="M1:M2"/>
    <mergeCell ref="H1:H2"/>
    <mergeCell ref="I1:I2"/>
    <mergeCell ref="J1:J2"/>
    <mergeCell ref="K1:K2"/>
    <mergeCell ref="A88:H88"/>
    <mergeCell ref="A89:H89"/>
    <mergeCell ref="A90:H90"/>
    <mergeCell ref="A91:H91"/>
    <mergeCell ref="A1:A2"/>
    <mergeCell ref="B1:B2"/>
    <mergeCell ref="C1:C2"/>
    <mergeCell ref="G1:G2"/>
    <mergeCell ref="D1:D2"/>
    <mergeCell ref="E1:E2"/>
    <mergeCell ref="F1:F2"/>
  </mergeCells>
  <phoneticPr fontId="26" type="noConversion"/>
  <conditionalFormatting sqref="B6:H6 C9 AA3:AD9 A3:H4 A5:A9">
    <cfRule type="expression" dxfId="32" priority="35">
      <formula>IFERROR(IF(FIND("*",$A3,1)&gt;0,1,0),0)</formula>
    </cfRule>
    <cfRule type="expression" dxfId="31" priority="36">
      <formula>IF(IF($C3="K",1,0)+IF($C3="W",1,0)&gt;0,1,0)</formula>
    </cfRule>
  </conditionalFormatting>
  <conditionalFormatting sqref="B10:B58 D10:G58 N10:N58 I50:L50 L51:L87 B80:B87 D80:G87 I80:K87 N80:N87">
    <cfRule type="expression" dxfId="30" priority="60">
      <formula>$I10="TAK"</formula>
    </cfRule>
  </conditionalFormatting>
  <conditionalFormatting sqref="C5 B7:H8">
    <cfRule type="expression" dxfId="29" priority="7">
      <formula>IFERROR(IF(FIND("*",$A5,1)&gt;0,1,0),0)</formula>
    </cfRule>
    <cfRule type="expression" dxfId="28" priority="8">
      <formula>IF(IF($C5="K",1,0)+IF($C5="W",1,0)&gt;0,1,0)</formula>
    </cfRule>
  </conditionalFormatting>
  <conditionalFormatting sqref="H4">
    <cfRule type="expression" dxfId="27" priority="9">
      <formula>$I4="TAK"</formula>
    </cfRule>
  </conditionalFormatting>
  <conditionalFormatting sqref="H5">
    <cfRule type="expression" dxfId="26" priority="6">
      <formula>$I5="TAK"</formula>
    </cfRule>
  </conditionalFormatting>
  <conditionalFormatting sqref="H10:H87">
    <cfRule type="expression" dxfId="25" priority="58">
      <formula>$J10="TAK"</formula>
    </cfRule>
  </conditionalFormatting>
  <conditionalFormatting sqref="I10:L10 L10:L49 I11:K49 I51:K58 B60:B78 D60:G78 I60:K78 N60:N78">
    <cfRule type="expression" dxfId="24" priority="135">
      <formula>$I10="TAK"</formula>
    </cfRule>
  </conditionalFormatting>
  <conditionalFormatting sqref="I3:Z8">
    <cfRule type="expression" dxfId="23" priority="10">
      <formula>IF($K3&gt;0,0,1)</formula>
    </cfRule>
    <cfRule type="expression" dxfId="22" priority="11">
      <formula>IF($AX3="tak",1,0)</formula>
    </cfRule>
    <cfRule type="expression" dxfId="21" priority="13">
      <formula>IFERROR(IF(FIND("*",$A3,1)&gt;0,1,0),0)</formula>
    </cfRule>
    <cfRule type="expression" dxfId="20" priority="14">
      <formula>IF(IF($C3="K",1,0)+IF($C3="W",1,0)&gt;0,1,0)</formula>
    </cfRule>
  </conditionalFormatting>
  <conditionalFormatting sqref="K10:K58 K80:K87">
    <cfRule type="expression" dxfId="19" priority="59">
      <formula>IF(IF($L10&lt;=2,1,0)*IF($U10&gt;=10000000,1,0),1,0)</formula>
    </cfRule>
  </conditionalFormatting>
  <conditionalFormatting sqref="K60:K78">
    <cfRule type="expression" dxfId="18" priority="122">
      <formula>IF(IF($L60&lt;=2,1,0)*IF($U60&gt;=10000000,1,0),1,0)</formula>
    </cfRule>
  </conditionalFormatting>
  <conditionalFormatting sqref="A10:AD87">
    <cfRule type="expression" dxfId="17" priority="52">
      <formula>IFERROR(IF(FIND("*",$A10,1)&gt;0,1,0),0)</formula>
    </cfRule>
    <cfRule type="expression" dxfId="16" priority="53">
      <formula>IF(IF($C10="K",1,0)+IF($C10="W",1,0)&gt;0,1,0)</formula>
    </cfRule>
  </conditionalFormatting>
  <conditionalFormatting sqref="B6 D6:G6">
    <cfRule type="expression" dxfId="15" priority="4">
      <formula>$I6="TAK"</formula>
    </cfRule>
  </conditionalFormatting>
  <conditionalFormatting sqref="B7:B8 D7:G8">
    <cfRule type="expression" dxfId="14" priority="2">
      <formula>$I7="TAK"</formula>
    </cfRule>
  </conditionalFormatting>
  <conditionalFormatting sqref="H6">
    <cfRule type="expression" dxfId="13" priority="3">
      <formula>$J6="TAK"</formula>
    </cfRule>
  </conditionalFormatting>
  <conditionalFormatting sqref="H7:H8">
    <cfRule type="expression" dxfId="12" priority="1">
      <formula>$J7="TAK"</formula>
    </cfRule>
  </conditionalFormatting>
  <conditionalFormatting sqref="I6:Z8 I3:Z3">
    <cfRule type="expression" dxfId="11" priority="174">
      <formula>IF(IF($AY3&gt;$T$176,1,0)+IF($K3&lt;&gt;0,1,0)*IF($L3=0,1,0)&gt;=1,1,0)</formula>
    </cfRule>
  </conditionalFormatting>
  <conditionalFormatting sqref="I4:Z5">
    <cfRule type="expression" dxfId="10" priority="179">
      <formula>IF(IF($AY4&gt;$T$213,1,0)+IF($K4&lt;&gt;0,1,0)*IF($L4=0,1,0)&gt;=1,1,0)</formula>
    </cfRule>
  </conditionalFormatting>
  <dataValidations count="8">
    <dataValidation type="textLength" allowBlank="1" showInputMessage="1" showErrorMessage="1" sqref="E60:E78 E10:E58 E80:E87 E6:E8">
      <formula1>4</formula1>
      <formula2>7</formula2>
    </dataValidation>
    <dataValidation type="list" allowBlank="1" showInputMessage="1" showErrorMessage="1" sqref="H3">
      <formula1>"B,P,R"</formula1>
    </dataValidation>
    <dataValidation type="list" showInputMessage="1" showErrorMessage="1" sqref="D59">
      <formula1>$AU$46:$AU$133</formula1>
    </dataValidation>
    <dataValidation type="list" showInputMessage="1" showErrorMessage="1" sqref="D79">
      <formula1>$AU$43:$AU$125</formula1>
    </dataValidation>
    <dataValidation type="list" showInputMessage="1" showErrorMessage="1" sqref="D5">
      <formula1>$AS$40:$AS$180</formula1>
    </dataValidation>
    <dataValidation type="list" showInputMessage="1" showErrorMessage="1" sqref="D4">
      <formula1>$AS$41:$AS$168</formula1>
    </dataValidation>
    <dataValidation type="list" allowBlank="1" showInputMessage="1" showErrorMessage="1" sqref="C3:C87">
      <formula1>"N,K,W"</formula1>
    </dataValidation>
    <dataValidation type="list" showInputMessage="1" showErrorMessage="1" sqref="H4:H87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2" fitToHeight="0" orientation="landscape" r:id="rId6"/>
  <headerFooter>
    <oddHeader>&amp;Lwojewództwo kujawsko-pomorskie - zadania gminne lista podstawowa</oddHeader>
    <oddFooter>Strona &amp;P z &amp;N</oddFooter>
  </headerFooter>
  <rowBreaks count="1" manualBreakCount="1">
    <brk id="48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5"/>
  <sheetViews>
    <sheetView showGridLines="0" view="pageBreakPreview" zoomScaleNormal="78" zoomScaleSheetLayoutView="100" workbookViewId="0">
      <selection sqref="A1:A2"/>
    </sheetView>
  </sheetViews>
  <sheetFormatPr defaultColWidth="9.140625" defaultRowHeight="27" customHeight="1" x14ac:dyDescent="0.25"/>
  <cols>
    <col min="1" max="1" width="5" style="117" customWidth="1"/>
    <col min="2" max="2" width="15.85546875" style="117" bestFit="1" customWidth="1"/>
    <col min="3" max="3" width="12.42578125" style="117" customWidth="1"/>
    <col min="4" max="4" width="16.7109375" style="124" customWidth="1"/>
    <col min="5" max="5" width="10.7109375" style="117" customWidth="1"/>
    <col min="6" max="6" width="46.42578125" style="117" customWidth="1"/>
    <col min="7" max="7" width="8.7109375" style="117" customWidth="1"/>
    <col min="8" max="8" width="11.42578125" style="117" customWidth="1"/>
    <col min="9" max="9" width="15.85546875" style="117" customWidth="1"/>
    <col min="10" max="12" width="15.5703125" style="188" customWidth="1"/>
    <col min="13" max="13" width="14.42578125" style="107" customWidth="1"/>
    <col min="14" max="18" width="14.7109375" style="117" customWidth="1"/>
    <col min="19" max="19" width="13" style="117" customWidth="1"/>
    <col min="20" max="20" width="15.5703125" style="117" customWidth="1"/>
    <col min="21" max="25" width="10.7109375" style="117" customWidth="1"/>
    <col min="26" max="29" width="15.7109375" style="117" customWidth="1"/>
    <col min="30" max="16384" width="9.140625" style="117"/>
  </cols>
  <sheetData>
    <row r="1" spans="1:29" s="167" customFormat="1" ht="27" customHeight="1" x14ac:dyDescent="0.25">
      <c r="A1" s="372" t="s">
        <v>4</v>
      </c>
      <c r="B1" s="392" t="s">
        <v>5</v>
      </c>
      <c r="C1" s="374" t="s">
        <v>31</v>
      </c>
      <c r="D1" s="370" t="s">
        <v>6</v>
      </c>
      <c r="E1" s="374" t="s">
        <v>30</v>
      </c>
      <c r="F1" s="370" t="s">
        <v>7</v>
      </c>
      <c r="G1" s="372" t="s">
        <v>24</v>
      </c>
      <c r="H1" s="372" t="s">
        <v>323</v>
      </c>
      <c r="I1" s="372" t="s">
        <v>21</v>
      </c>
      <c r="J1" s="372" t="s">
        <v>8</v>
      </c>
      <c r="K1" s="372" t="s">
        <v>9</v>
      </c>
      <c r="L1" s="370" t="s">
        <v>12</v>
      </c>
      <c r="M1" s="372" t="s">
        <v>10</v>
      </c>
      <c r="N1" s="386" t="s">
        <v>11</v>
      </c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8"/>
    </row>
    <row r="2" spans="1:29" s="167" customFormat="1" ht="27" customHeight="1" x14ac:dyDescent="0.25">
      <c r="A2" s="372"/>
      <c r="B2" s="392"/>
      <c r="C2" s="375"/>
      <c r="D2" s="371"/>
      <c r="E2" s="375"/>
      <c r="F2" s="371"/>
      <c r="G2" s="372"/>
      <c r="H2" s="372"/>
      <c r="I2" s="372"/>
      <c r="J2" s="372"/>
      <c r="K2" s="372"/>
      <c r="L2" s="371"/>
      <c r="M2" s="372"/>
      <c r="N2" s="151">
        <v>2019</v>
      </c>
      <c r="O2" s="151">
        <v>2020</v>
      </c>
      <c r="P2" s="151">
        <v>2021</v>
      </c>
      <c r="Q2" s="151">
        <v>2022</v>
      </c>
      <c r="R2" s="151">
        <v>2023</v>
      </c>
      <c r="S2" s="151">
        <v>2024</v>
      </c>
      <c r="T2" s="151">
        <v>2025</v>
      </c>
      <c r="U2" s="151">
        <v>2026</v>
      </c>
      <c r="V2" s="151">
        <v>2027</v>
      </c>
      <c r="W2" s="151">
        <v>2028</v>
      </c>
      <c r="X2" s="151">
        <v>2029</v>
      </c>
      <c r="Y2" s="151">
        <v>2030</v>
      </c>
      <c r="Z2" s="155" t="s">
        <v>26</v>
      </c>
      <c r="AA2" s="155" t="s">
        <v>27</v>
      </c>
      <c r="AB2" s="155" t="s">
        <v>28</v>
      </c>
      <c r="AC2" s="155" t="s">
        <v>29</v>
      </c>
    </row>
    <row r="3" spans="1:29" ht="36" x14ac:dyDescent="0.25">
      <c r="A3" s="229" t="s">
        <v>43</v>
      </c>
      <c r="B3" s="205" t="s">
        <v>447</v>
      </c>
      <c r="C3" s="211" t="s">
        <v>83</v>
      </c>
      <c r="D3" s="206" t="s">
        <v>166</v>
      </c>
      <c r="E3" s="223" t="s">
        <v>103</v>
      </c>
      <c r="F3" s="94" t="s">
        <v>468</v>
      </c>
      <c r="G3" s="194" t="s">
        <v>94</v>
      </c>
      <c r="H3" s="112">
        <v>2.6909999999999998</v>
      </c>
      <c r="I3" s="95" t="s">
        <v>483</v>
      </c>
      <c r="J3" s="183">
        <v>5999209.3200000003</v>
      </c>
      <c r="K3" s="197">
        <f>ROUNDDOWN(J3*M3,0)</f>
        <v>2999604</v>
      </c>
      <c r="L3" s="209">
        <f>J3-K3</f>
        <v>2999605.3200000003</v>
      </c>
      <c r="M3" s="212">
        <v>0.5</v>
      </c>
      <c r="N3" s="210">
        <v>0</v>
      </c>
      <c r="O3" s="210">
        <v>0</v>
      </c>
      <c r="P3" s="200">
        <v>0</v>
      </c>
      <c r="Q3" s="200">
        <v>0</v>
      </c>
      <c r="R3" s="222">
        <v>0</v>
      </c>
      <c r="S3" s="222">
        <v>0</v>
      </c>
      <c r="T3" s="200">
        <f>K3</f>
        <v>2999604</v>
      </c>
      <c r="U3" s="200">
        <v>0</v>
      </c>
      <c r="V3" s="200">
        <v>0</v>
      </c>
      <c r="W3" s="200">
        <v>0</v>
      </c>
      <c r="X3" s="200">
        <v>0</v>
      </c>
      <c r="Y3" s="200">
        <v>0</v>
      </c>
      <c r="Z3" s="107" t="b">
        <f>K3=SUM(N3:Y3)</f>
        <v>1</v>
      </c>
      <c r="AA3" s="110">
        <f t="shared" ref="AA3:AA20" si="0">ROUND(K3/J3,4)</f>
        <v>0.5</v>
      </c>
      <c r="AB3" s="111" t="b">
        <f t="shared" ref="AB3:AB7" si="1">AA3=M3</f>
        <v>1</v>
      </c>
      <c r="AC3" s="111" t="b">
        <f t="shared" ref="AC3:AC20" si="2">J3=K3+L3</f>
        <v>1</v>
      </c>
    </row>
    <row r="4" spans="1:29" ht="48" x14ac:dyDescent="0.25">
      <c r="A4" s="229" t="s">
        <v>44</v>
      </c>
      <c r="B4" s="205" t="s">
        <v>448</v>
      </c>
      <c r="C4" s="211" t="s">
        <v>83</v>
      </c>
      <c r="D4" s="206" t="s">
        <v>162</v>
      </c>
      <c r="E4" s="223" t="s">
        <v>394</v>
      </c>
      <c r="F4" s="94" t="s">
        <v>469</v>
      </c>
      <c r="G4" s="194" t="s">
        <v>95</v>
      </c>
      <c r="H4" s="112">
        <v>1.21</v>
      </c>
      <c r="I4" s="95" t="s">
        <v>484</v>
      </c>
      <c r="J4" s="183">
        <v>1717638.6</v>
      </c>
      <c r="K4" s="197">
        <f t="shared" ref="K4:K7" si="3">ROUNDDOWN(J4*M4,0)</f>
        <v>858819</v>
      </c>
      <c r="L4" s="209">
        <f t="shared" ref="L4:L7" si="4">J4-K4</f>
        <v>858819.60000000009</v>
      </c>
      <c r="M4" s="212">
        <v>0.5</v>
      </c>
      <c r="N4" s="210">
        <v>0</v>
      </c>
      <c r="O4" s="210">
        <v>0</v>
      </c>
      <c r="P4" s="200">
        <v>0</v>
      </c>
      <c r="Q4" s="200">
        <v>0</v>
      </c>
      <c r="R4" s="222">
        <v>0</v>
      </c>
      <c r="S4" s="222">
        <v>0</v>
      </c>
      <c r="T4" s="200">
        <f t="shared" ref="T4:T17" si="5">K4</f>
        <v>858819</v>
      </c>
      <c r="U4" s="200">
        <v>0</v>
      </c>
      <c r="V4" s="200">
        <v>0</v>
      </c>
      <c r="W4" s="200">
        <v>0</v>
      </c>
      <c r="X4" s="200">
        <v>0</v>
      </c>
      <c r="Y4" s="200">
        <v>0</v>
      </c>
      <c r="Z4" s="107" t="b">
        <f t="shared" ref="Z4:Z20" si="6">K4=SUM(N4:Y4)</f>
        <v>1</v>
      </c>
      <c r="AA4" s="110">
        <f t="shared" si="0"/>
        <v>0.5</v>
      </c>
      <c r="AB4" s="111" t="b">
        <f t="shared" si="1"/>
        <v>1</v>
      </c>
      <c r="AC4" s="111" t="b">
        <f t="shared" si="2"/>
        <v>1</v>
      </c>
    </row>
    <row r="5" spans="1:29" ht="36" x14ac:dyDescent="0.25">
      <c r="A5" s="229" t="s">
        <v>45</v>
      </c>
      <c r="B5" s="205" t="s">
        <v>449</v>
      </c>
      <c r="C5" s="211" t="s">
        <v>83</v>
      </c>
      <c r="D5" s="206" t="s">
        <v>152</v>
      </c>
      <c r="E5" s="223" t="s">
        <v>98</v>
      </c>
      <c r="F5" s="94" t="s">
        <v>470</v>
      </c>
      <c r="G5" s="194" t="s">
        <v>93</v>
      </c>
      <c r="H5" s="112">
        <v>0.874</v>
      </c>
      <c r="I5" s="95" t="s">
        <v>485</v>
      </c>
      <c r="J5" s="183">
        <v>5249570.0999999996</v>
      </c>
      <c r="K5" s="197">
        <f t="shared" si="3"/>
        <v>2624785</v>
      </c>
      <c r="L5" s="209">
        <f t="shared" si="4"/>
        <v>2624785.0999999996</v>
      </c>
      <c r="M5" s="212">
        <v>0.5</v>
      </c>
      <c r="N5" s="210">
        <v>0</v>
      </c>
      <c r="O5" s="210">
        <v>0</v>
      </c>
      <c r="P5" s="200">
        <v>0</v>
      </c>
      <c r="Q5" s="200">
        <v>0</v>
      </c>
      <c r="R5" s="222">
        <v>0</v>
      </c>
      <c r="S5" s="222">
        <v>0</v>
      </c>
      <c r="T5" s="200">
        <f t="shared" si="5"/>
        <v>2624785</v>
      </c>
      <c r="U5" s="200">
        <v>0</v>
      </c>
      <c r="V5" s="200">
        <v>0</v>
      </c>
      <c r="W5" s="200">
        <v>0</v>
      </c>
      <c r="X5" s="200">
        <v>0</v>
      </c>
      <c r="Y5" s="200">
        <v>0</v>
      </c>
      <c r="Z5" s="107" t="b">
        <f t="shared" si="6"/>
        <v>1</v>
      </c>
      <c r="AA5" s="110">
        <f t="shared" si="0"/>
        <v>0.5</v>
      </c>
      <c r="AB5" s="111" t="b">
        <f t="shared" si="1"/>
        <v>1</v>
      </c>
      <c r="AC5" s="111" t="b">
        <f t="shared" si="2"/>
        <v>1</v>
      </c>
    </row>
    <row r="6" spans="1:29" ht="24" x14ac:dyDescent="0.25">
      <c r="A6" s="229" t="s">
        <v>46</v>
      </c>
      <c r="B6" s="205" t="s">
        <v>450</v>
      </c>
      <c r="C6" s="211" t="s">
        <v>83</v>
      </c>
      <c r="D6" s="206" t="s">
        <v>159</v>
      </c>
      <c r="E6" s="223" t="s">
        <v>99</v>
      </c>
      <c r="F6" s="94" t="s">
        <v>471</v>
      </c>
      <c r="G6" s="194" t="s">
        <v>94</v>
      </c>
      <c r="H6" s="112">
        <v>0.69</v>
      </c>
      <c r="I6" s="95" t="s">
        <v>475</v>
      </c>
      <c r="J6" s="183">
        <v>2685500</v>
      </c>
      <c r="K6" s="197">
        <f t="shared" si="3"/>
        <v>1342750</v>
      </c>
      <c r="L6" s="209">
        <f t="shared" si="4"/>
        <v>1342750</v>
      </c>
      <c r="M6" s="212">
        <v>0.5</v>
      </c>
      <c r="N6" s="210">
        <v>0</v>
      </c>
      <c r="O6" s="210">
        <v>0</v>
      </c>
      <c r="P6" s="200">
        <v>0</v>
      </c>
      <c r="Q6" s="200">
        <v>0</v>
      </c>
      <c r="R6" s="222">
        <v>0</v>
      </c>
      <c r="S6" s="222">
        <v>0</v>
      </c>
      <c r="T6" s="200">
        <f t="shared" si="5"/>
        <v>1342750</v>
      </c>
      <c r="U6" s="200">
        <v>0</v>
      </c>
      <c r="V6" s="200">
        <v>0</v>
      </c>
      <c r="W6" s="200">
        <v>0</v>
      </c>
      <c r="X6" s="200">
        <v>0</v>
      </c>
      <c r="Y6" s="200">
        <v>0</v>
      </c>
      <c r="Z6" s="107" t="b">
        <f t="shared" si="6"/>
        <v>1</v>
      </c>
      <c r="AA6" s="110">
        <f t="shared" si="0"/>
        <v>0.5</v>
      </c>
      <c r="AB6" s="111" t="b">
        <f t="shared" si="1"/>
        <v>1</v>
      </c>
      <c r="AC6" s="111" t="b">
        <f t="shared" si="2"/>
        <v>1</v>
      </c>
    </row>
    <row r="7" spans="1:29" ht="24" x14ac:dyDescent="0.25">
      <c r="A7" s="229" t="s">
        <v>47</v>
      </c>
      <c r="B7" s="205" t="s">
        <v>451</v>
      </c>
      <c r="C7" s="211" t="s">
        <v>83</v>
      </c>
      <c r="D7" s="206" t="s">
        <v>153</v>
      </c>
      <c r="E7" s="223" t="s">
        <v>112</v>
      </c>
      <c r="F7" s="94" t="s">
        <v>472</v>
      </c>
      <c r="G7" s="194" t="s">
        <v>93</v>
      </c>
      <c r="H7" s="112">
        <v>3.84</v>
      </c>
      <c r="I7" s="95" t="s">
        <v>477</v>
      </c>
      <c r="J7" s="183">
        <v>14516786.710000001</v>
      </c>
      <c r="K7" s="197">
        <f t="shared" si="3"/>
        <v>7258393</v>
      </c>
      <c r="L7" s="209">
        <f t="shared" si="4"/>
        <v>7258393.7100000009</v>
      </c>
      <c r="M7" s="212">
        <v>0.5</v>
      </c>
      <c r="N7" s="210">
        <v>0</v>
      </c>
      <c r="O7" s="210">
        <v>0</v>
      </c>
      <c r="P7" s="200">
        <v>0</v>
      </c>
      <c r="Q7" s="200">
        <v>0</v>
      </c>
      <c r="R7" s="222">
        <v>0</v>
      </c>
      <c r="S7" s="222">
        <v>0</v>
      </c>
      <c r="T7" s="200">
        <f t="shared" si="5"/>
        <v>7258393</v>
      </c>
      <c r="U7" s="200">
        <v>0</v>
      </c>
      <c r="V7" s="200">
        <v>0</v>
      </c>
      <c r="W7" s="200">
        <v>0</v>
      </c>
      <c r="X7" s="200">
        <v>0</v>
      </c>
      <c r="Y7" s="200">
        <v>0</v>
      </c>
      <c r="Z7" s="107" t="b">
        <f t="shared" si="6"/>
        <v>1</v>
      </c>
      <c r="AA7" s="110">
        <f t="shared" si="0"/>
        <v>0.5</v>
      </c>
      <c r="AB7" s="111" t="b">
        <f t="shared" si="1"/>
        <v>1</v>
      </c>
      <c r="AC7" s="111" t="b">
        <f t="shared" si="2"/>
        <v>1</v>
      </c>
    </row>
    <row r="8" spans="1:29" ht="36" x14ac:dyDescent="0.25">
      <c r="A8" s="229" t="s">
        <v>48</v>
      </c>
      <c r="B8" s="205" t="s">
        <v>487</v>
      </c>
      <c r="C8" s="211" t="s">
        <v>83</v>
      </c>
      <c r="D8" s="206" t="s">
        <v>165</v>
      </c>
      <c r="E8" s="223" t="s">
        <v>108</v>
      </c>
      <c r="F8" s="94" t="s">
        <v>497</v>
      </c>
      <c r="G8" s="194" t="s">
        <v>93</v>
      </c>
      <c r="H8" s="112">
        <v>0.436</v>
      </c>
      <c r="I8" s="95" t="s">
        <v>475</v>
      </c>
      <c r="J8" s="183">
        <v>2029997.72</v>
      </c>
      <c r="K8" s="197">
        <f t="shared" ref="K8:K17" si="7">ROUNDDOWN(J8*M8,0)</f>
        <v>1014998</v>
      </c>
      <c r="L8" s="209">
        <f t="shared" ref="L8:L17" si="8">J8-K8</f>
        <v>1014999.72</v>
      </c>
      <c r="M8" s="212">
        <v>0.5</v>
      </c>
      <c r="N8" s="210">
        <v>0</v>
      </c>
      <c r="O8" s="210">
        <v>0</v>
      </c>
      <c r="P8" s="200">
        <v>0</v>
      </c>
      <c r="Q8" s="200">
        <v>0</v>
      </c>
      <c r="R8" s="222">
        <v>0</v>
      </c>
      <c r="S8" s="222">
        <v>0</v>
      </c>
      <c r="T8" s="200">
        <f t="shared" si="5"/>
        <v>1014998</v>
      </c>
      <c r="U8" s="200">
        <v>0</v>
      </c>
      <c r="V8" s="200">
        <v>0</v>
      </c>
      <c r="W8" s="200">
        <v>0</v>
      </c>
      <c r="X8" s="200">
        <v>0</v>
      </c>
      <c r="Y8" s="200">
        <v>0</v>
      </c>
      <c r="Z8" s="107" t="b">
        <f t="shared" ref="Z8:Z17" si="9">K8=SUM(N8:Y8)</f>
        <v>1</v>
      </c>
      <c r="AA8" s="110">
        <f t="shared" ref="AA8:AA17" si="10">ROUND(K8/J8,4)</f>
        <v>0.5</v>
      </c>
      <c r="AB8" s="111" t="b">
        <f t="shared" ref="AB8:AB17" si="11">AA8=M8</f>
        <v>1</v>
      </c>
      <c r="AC8" s="111" t="b">
        <f t="shared" ref="AC8:AC17" si="12">J8=K8+L8</f>
        <v>1</v>
      </c>
    </row>
    <row r="9" spans="1:29" ht="36" x14ac:dyDescent="0.25">
      <c r="A9" s="229" t="s">
        <v>49</v>
      </c>
      <c r="B9" s="205" t="s">
        <v>488</v>
      </c>
      <c r="C9" s="211" t="s">
        <v>83</v>
      </c>
      <c r="D9" s="206" t="s">
        <v>164</v>
      </c>
      <c r="E9" s="223" t="s">
        <v>104</v>
      </c>
      <c r="F9" s="94" t="s">
        <v>498</v>
      </c>
      <c r="G9" s="194" t="s">
        <v>94</v>
      </c>
      <c r="H9" s="112">
        <v>4.625</v>
      </c>
      <c r="I9" s="95" t="s">
        <v>480</v>
      </c>
      <c r="J9" s="183">
        <v>7507939.6100000003</v>
      </c>
      <c r="K9" s="197">
        <f t="shared" si="7"/>
        <v>3753969</v>
      </c>
      <c r="L9" s="209">
        <f t="shared" si="8"/>
        <v>3753970.6100000003</v>
      </c>
      <c r="M9" s="212">
        <v>0.5</v>
      </c>
      <c r="N9" s="210">
        <v>0</v>
      </c>
      <c r="O9" s="210">
        <v>0</v>
      </c>
      <c r="P9" s="200">
        <v>0</v>
      </c>
      <c r="Q9" s="200">
        <v>0</v>
      </c>
      <c r="R9" s="222">
        <v>0</v>
      </c>
      <c r="S9" s="222">
        <v>0</v>
      </c>
      <c r="T9" s="200">
        <f t="shared" si="5"/>
        <v>3753969</v>
      </c>
      <c r="U9" s="200">
        <v>0</v>
      </c>
      <c r="V9" s="200">
        <v>0</v>
      </c>
      <c r="W9" s="200">
        <v>0</v>
      </c>
      <c r="X9" s="200">
        <v>0</v>
      </c>
      <c r="Y9" s="200">
        <v>0</v>
      </c>
      <c r="Z9" s="107" t="b">
        <f t="shared" si="9"/>
        <v>1</v>
      </c>
      <c r="AA9" s="110">
        <f t="shared" si="10"/>
        <v>0.5</v>
      </c>
      <c r="AB9" s="111" t="b">
        <f t="shared" si="11"/>
        <v>1</v>
      </c>
      <c r="AC9" s="111" t="b">
        <f t="shared" si="12"/>
        <v>1</v>
      </c>
    </row>
    <row r="10" spans="1:29" ht="36" x14ac:dyDescent="0.25">
      <c r="A10" s="229" t="s">
        <v>50</v>
      </c>
      <c r="B10" s="205" t="s">
        <v>489</v>
      </c>
      <c r="C10" s="211" t="s">
        <v>83</v>
      </c>
      <c r="D10" s="206" t="s">
        <v>155</v>
      </c>
      <c r="E10" s="223" t="s">
        <v>97</v>
      </c>
      <c r="F10" s="94" t="s">
        <v>499</v>
      </c>
      <c r="G10" s="194" t="s">
        <v>94</v>
      </c>
      <c r="H10" s="112">
        <v>0.96699999999999997</v>
      </c>
      <c r="I10" s="95" t="s">
        <v>476</v>
      </c>
      <c r="J10" s="183">
        <v>3277565.96</v>
      </c>
      <c r="K10" s="197">
        <f t="shared" si="7"/>
        <v>1638782</v>
      </c>
      <c r="L10" s="209">
        <f t="shared" si="8"/>
        <v>1638783.96</v>
      </c>
      <c r="M10" s="212">
        <v>0.5</v>
      </c>
      <c r="N10" s="210">
        <v>0</v>
      </c>
      <c r="O10" s="210">
        <v>0</v>
      </c>
      <c r="P10" s="200">
        <v>0</v>
      </c>
      <c r="Q10" s="200">
        <v>0</v>
      </c>
      <c r="R10" s="222">
        <v>0</v>
      </c>
      <c r="S10" s="222">
        <v>0</v>
      </c>
      <c r="T10" s="200">
        <f t="shared" si="5"/>
        <v>1638782</v>
      </c>
      <c r="U10" s="200">
        <v>0</v>
      </c>
      <c r="V10" s="200">
        <v>0</v>
      </c>
      <c r="W10" s="200">
        <v>0</v>
      </c>
      <c r="X10" s="200">
        <v>0</v>
      </c>
      <c r="Y10" s="200">
        <v>0</v>
      </c>
      <c r="Z10" s="107" t="b">
        <f t="shared" si="9"/>
        <v>1</v>
      </c>
      <c r="AA10" s="110">
        <f t="shared" si="10"/>
        <v>0.5</v>
      </c>
      <c r="AB10" s="111" t="b">
        <f t="shared" si="11"/>
        <v>1</v>
      </c>
      <c r="AC10" s="111" t="b">
        <f t="shared" si="12"/>
        <v>1</v>
      </c>
    </row>
    <row r="11" spans="1:29" ht="48" x14ac:dyDescent="0.25">
      <c r="A11" s="229" t="s">
        <v>51</v>
      </c>
      <c r="B11" s="205" t="s">
        <v>490</v>
      </c>
      <c r="C11" s="211" t="s">
        <v>83</v>
      </c>
      <c r="D11" s="206" t="s">
        <v>161</v>
      </c>
      <c r="E11" s="223" t="s">
        <v>106</v>
      </c>
      <c r="F11" s="94" t="s">
        <v>871</v>
      </c>
      <c r="G11" s="194" t="s">
        <v>94</v>
      </c>
      <c r="H11" s="112">
        <v>1.4630000000000001</v>
      </c>
      <c r="I11" s="95" t="s">
        <v>478</v>
      </c>
      <c r="J11" s="183">
        <v>3942303.43</v>
      </c>
      <c r="K11" s="197">
        <f t="shared" si="7"/>
        <v>1971151</v>
      </c>
      <c r="L11" s="209">
        <f t="shared" si="8"/>
        <v>1971152.4300000002</v>
      </c>
      <c r="M11" s="212">
        <v>0.5</v>
      </c>
      <c r="N11" s="210">
        <v>0</v>
      </c>
      <c r="O11" s="210">
        <v>0</v>
      </c>
      <c r="P11" s="200">
        <v>0</v>
      </c>
      <c r="Q11" s="200">
        <v>0</v>
      </c>
      <c r="R11" s="222">
        <v>0</v>
      </c>
      <c r="S11" s="222">
        <v>0</v>
      </c>
      <c r="T11" s="200">
        <f t="shared" si="5"/>
        <v>1971151</v>
      </c>
      <c r="U11" s="200">
        <v>0</v>
      </c>
      <c r="V11" s="200">
        <v>0</v>
      </c>
      <c r="W11" s="200">
        <v>0</v>
      </c>
      <c r="X11" s="200">
        <v>0</v>
      </c>
      <c r="Y11" s="200">
        <v>0</v>
      </c>
      <c r="Z11" s="107" t="b">
        <f t="shared" si="9"/>
        <v>1</v>
      </c>
      <c r="AA11" s="110">
        <f t="shared" si="10"/>
        <v>0.5</v>
      </c>
      <c r="AB11" s="111" t="b">
        <f t="shared" si="11"/>
        <v>1</v>
      </c>
      <c r="AC11" s="111" t="b">
        <f t="shared" si="12"/>
        <v>1</v>
      </c>
    </row>
    <row r="12" spans="1:29" ht="36" x14ac:dyDescent="0.25">
      <c r="A12" s="229" t="s">
        <v>52</v>
      </c>
      <c r="B12" s="205" t="s">
        <v>491</v>
      </c>
      <c r="C12" s="211" t="s">
        <v>83</v>
      </c>
      <c r="D12" s="206" t="s">
        <v>167</v>
      </c>
      <c r="E12" s="223" t="s">
        <v>107</v>
      </c>
      <c r="F12" s="94" t="s">
        <v>500</v>
      </c>
      <c r="G12" s="194" t="s">
        <v>95</v>
      </c>
      <c r="H12" s="112">
        <v>5.2</v>
      </c>
      <c r="I12" s="95" t="s">
        <v>506</v>
      </c>
      <c r="J12" s="183">
        <v>4727055</v>
      </c>
      <c r="K12" s="197">
        <f t="shared" si="7"/>
        <v>2363527</v>
      </c>
      <c r="L12" s="209">
        <f t="shared" si="8"/>
        <v>2363528</v>
      </c>
      <c r="M12" s="212">
        <v>0.5</v>
      </c>
      <c r="N12" s="210">
        <v>0</v>
      </c>
      <c r="O12" s="210">
        <v>0</v>
      </c>
      <c r="P12" s="200">
        <v>0</v>
      </c>
      <c r="Q12" s="200">
        <v>0</v>
      </c>
      <c r="R12" s="222">
        <v>0</v>
      </c>
      <c r="S12" s="222">
        <v>0</v>
      </c>
      <c r="T12" s="200">
        <f t="shared" si="5"/>
        <v>2363527</v>
      </c>
      <c r="U12" s="200">
        <v>0</v>
      </c>
      <c r="V12" s="200">
        <v>0</v>
      </c>
      <c r="W12" s="200">
        <v>0</v>
      </c>
      <c r="X12" s="200">
        <v>0</v>
      </c>
      <c r="Y12" s="200">
        <v>0</v>
      </c>
      <c r="Z12" s="107" t="b">
        <f t="shared" si="9"/>
        <v>1</v>
      </c>
      <c r="AA12" s="110">
        <f t="shared" si="10"/>
        <v>0.5</v>
      </c>
      <c r="AB12" s="111" t="b">
        <f t="shared" si="11"/>
        <v>1</v>
      </c>
      <c r="AC12" s="111" t="b">
        <f t="shared" si="12"/>
        <v>1</v>
      </c>
    </row>
    <row r="13" spans="1:29" ht="36" x14ac:dyDescent="0.25">
      <c r="A13" s="229" t="s">
        <v>53</v>
      </c>
      <c r="B13" s="205" t="s">
        <v>492</v>
      </c>
      <c r="C13" s="211" t="s">
        <v>83</v>
      </c>
      <c r="D13" s="206" t="s">
        <v>157</v>
      </c>
      <c r="E13" s="223" t="s">
        <v>393</v>
      </c>
      <c r="F13" s="94" t="s">
        <v>501</v>
      </c>
      <c r="G13" s="194" t="s">
        <v>95</v>
      </c>
      <c r="H13" s="112">
        <v>1.323</v>
      </c>
      <c r="I13" s="95" t="s">
        <v>482</v>
      </c>
      <c r="J13" s="183">
        <v>1135419.78</v>
      </c>
      <c r="K13" s="197">
        <f t="shared" si="7"/>
        <v>567709</v>
      </c>
      <c r="L13" s="209">
        <f t="shared" si="8"/>
        <v>567710.78</v>
      </c>
      <c r="M13" s="212">
        <v>0.5</v>
      </c>
      <c r="N13" s="210">
        <v>0</v>
      </c>
      <c r="O13" s="210">
        <v>0</v>
      </c>
      <c r="P13" s="200">
        <v>0</v>
      </c>
      <c r="Q13" s="200">
        <v>0</v>
      </c>
      <c r="R13" s="222">
        <v>0</v>
      </c>
      <c r="S13" s="222">
        <v>0</v>
      </c>
      <c r="T13" s="200">
        <f t="shared" si="5"/>
        <v>567709</v>
      </c>
      <c r="U13" s="200">
        <v>0</v>
      </c>
      <c r="V13" s="200">
        <v>0</v>
      </c>
      <c r="W13" s="200">
        <v>0</v>
      </c>
      <c r="X13" s="200">
        <v>0</v>
      </c>
      <c r="Y13" s="200">
        <v>0</v>
      </c>
      <c r="Z13" s="107" t="b">
        <f t="shared" si="9"/>
        <v>1</v>
      </c>
      <c r="AA13" s="110">
        <f t="shared" si="10"/>
        <v>0.5</v>
      </c>
      <c r="AB13" s="111" t="b">
        <f t="shared" si="11"/>
        <v>1</v>
      </c>
      <c r="AC13" s="111" t="b">
        <f t="shared" si="12"/>
        <v>1</v>
      </c>
    </row>
    <row r="14" spans="1:29" ht="36" x14ac:dyDescent="0.25">
      <c r="A14" s="229" t="s">
        <v>54</v>
      </c>
      <c r="B14" s="205" t="s">
        <v>493</v>
      </c>
      <c r="C14" s="211" t="s">
        <v>83</v>
      </c>
      <c r="D14" s="206" t="s">
        <v>154</v>
      </c>
      <c r="E14" s="223" t="s">
        <v>392</v>
      </c>
      <c r="F14" s="94" t="s">
        <v>502</v>
      </c>
      <c r="G14" s="194" t="s">
        <v>95</v>
      </c>
      <c r="H14" s="112">
        <v>1.2370000000000001</v>
      </c>
      <c r="I14" s="95" t="s">
        <v>476</v>
      </c>
      <c r="J14" s="183">
        <v>1662157.33</v>
      </c>
      <c r="K14" s="197">
        <f t="shared" si="7"/>
        <v>831078</v>
      </c>
      <c r="L14" s="209">
        <f t="shared" si="8"/>
        <v>831079.33000000007</v>
      </c>
      <c r="M14" s="212">
        <v>0.5</v>
      </c>
      <c r="N14" s="210">
        <v>0</v>
      </c>
      <c r="O14" s="210">
        <v>0</v>
      </c>
      <c r="P14" s="200">
        <v>0</v>
      </c>
      <c r="Q14" s="200">
        <v>0</v>
      </c>
      <c r="R14" s="222">
        <v>0</v>
      </c>
      <c r="S14" s="222">
        <v>0</v>
      </c>
      <c r="T14" s="200">
        <f t="shared" si="5"/>
        <v>831078</v>
      </c>
      <c r="U14" s="200">
        <v>0</v>
      </c>
      <c r="V14" s="200">
        <v>0</v>
      </c>
      <c r="W14" s="200">
        <v>0</v>
      </c>
      <c r="X14" s="200">
        <v>0</v>
      </c>
      <c r="Y14" s="200">
        <v>0</v>
      </c>
      <c r="Z14" s="107" t="b">
        <f t="shared" si="9"/>
        <v>1</v>
      </c>
      <c r="AA14" s="110">
        <f t="shared" si="10"/>
        <v>0.5</v>
      </c>
      <c r="AB14" s="111" t="b">
        <f t="shared" si="11"/>
        <v>1</v>
      </c>
      <c r="AC14" s="111" t="b">
        <f t="shared" si="12"/>
        <v>1</v>
      </c>
    </row>
    <row r="15" spans="1:29" ht="48" x14ac:dyDescent="0.25">
      <c r="A15" s="229" t="s">
        <v>55</v>
      </c>
      <c r="B15" s="205" t="s">
        <v>495</v>
      </c>
      <c r="C15" s="211" t="s">
        <v>83</v>
      </c>
      <c r="D15" s="206" t="s">
        <v>162</v>
      </c>
      <c r="E15" s="223" t="s">
        <v>394</v>
      </c>
      <c r="F15" s="94" t="s">
        <v>504</v>
      </c>
      <c r="G15" s="194" t="s">
        <v>94</v>
      </c>
      <c r="H15" s="112">
        <v>0.1</v>
      </c>
      <c r="I15" s="95" t="s">
        <v>484</v>
      </c>
      <c r="J15" s="183">
        <v>255718.23</v>
      </c>
      <c r="K15" s="197">
        <f t="shared" ref="K15" si="13">ROUNDDOWN(J15*M15,0)</f>
        <v>127859</v>
      </c>
      <c r="L15" s="209">
        <f t="shared" ref="L15" si="14">J15-K15</f>
        <v>127859.23000000001</v>
      </c>
      <c r="M15" s="212">
        <v>0.5</v>
      </c>
      <c r="N15" s="210">
        <v>0</v>
      </c>
      <c r="O15" s="210">
        <v>0</v>
      </c>
      <c r="P15" s="200">
        <v>0</v>
      </c>
      <c r="Q15" s="200">
        <v>0</v>
      </c>
      <c r="R15" s="222">
        <v>0</v>
      </c>
      <c r="S15" s="222">
        <v>0</v>
      </c>
      <c r="T15" s="200">
        <f t="shared" ref="T15" si="15">K15</f>
        <v>127859</v>
      </c>
      <c r="U15" s="200">
        <v>0</v>
      </c>
      <c r="V15" s="200">
        <v>0</v>
      </c>
      <c r="W15" s="200">
        <v>0</v>
      </c>
      <c r="X15" s="200">
        <v>0</v>
      </c>
      <c r="Y15" s="200">
        <v>0</v>
      </c>
      <c r="Z15" s="107" t="b">
        <f t="shared" ref="Z15" si="16">K15=SUM(N15:Y15)</f>
        <v>1</v>
      </c>
      <c r="AA15" s="110">
        <f t="shared" ref="AA15" si="17">ROUND(K15/J15,4)</f>
        <v>0.5</v>
      </c>
      <c r="AB15" s="111" t="b">
        <f t="shared" ref="AB15" si="18">AA15=M15</f>
        <v>1</v>
      </c>
      <c r="AC15" s="111" t="b">
        <f t="shared" ref="AC15" si="19">J15=K15+L15</f>
        <v>1</v>
      </c>
    </row>
    <row r="16" spans="1:29" ht="24" x14ac:dyDescent="0.25">
      <c r="A16" s="229" t="s">
        <v>56</v>
      </c>
      <c r="B16" s="205" t="s">
        <v>494</v>
      </c>
      <c r="C16" s="211" t="s">
        <v>83</v>
      </c>
      <c r="D16" s="206" t="s">
        <v>163</v>
      </c>
      <c r="E16" s="223" t="s">
        <v>111</v>
      </c>
      <c r="F16" s="94" t="s">
        <v>503</v>
      </c>
      <c r="G16" s="194" t="s">
        <v>95</v>
      </c>
      <c r="H16" s="112">
        <v>2.645</v>
      </c>
      <c r="I16" s="95" t="s">
        <v>507</v>
      </c>
      <c r="J16" s="183">
        <v>2019480.42</v>
      </c>
      <c r="K16" s="197">
        <f t="shared" si="7"/>
        <v>1009740</v>
      </c>
      <c r="L16" s="209">
        <f t="shared" si="8"/>
        <v>1009740.4199999999</v>
      </c>
      <c r="M16" s="212">
        <v>0.5</v>
      </c>
      <c r="N16" s="210">
        <v>0</v>
      </c>
      <c r="O16" s="210">
        <v>0</v>
      </c>
      <c r="P16" s="200">
        <v>0</v>
      </c>
      <c r="Q16" s="200">
        <v>0</v>
      </c>
      <c r="R16" s="222">
        <v>0</v>
      </c>
      <c r="S16" s="222">
        <v>0</v>
      </c>
      <c r="T16" s="200">
        <f t="shared" si="5"/>
        <v>1009740</v>
      </c>
      <c r="U16" s="200">
        <v>0</v>
      </c>
      <c r="V16" s="200">
        <v>0</v>
      </c>
      <c r="W16" s="200">
        <v>0</v>
      </c>
      <c r="X16" s="200">
        <v>0</v>
      </c>
      <c r="Y16" s="200">
        <v>0</v>
      </c>
      <c r="Z16" s="107" t="b">
        <f t="shared" si="9"/>
        <v>1</v>
      </c>
      <c r="AA16" s="110">
        <f t="shared" si="10"/>
        <v>0.5</v>
      </c>
      <c r="AB16" s="111" t="b">
        <f t="shared" si="11"/>
        <v>1</v>
      </c>
      <c r="AC16" s="111" t="b">
        <f t="shared" si="12"/>
        <v>1</v>
      </c>
    </row>
    <row r="17" spans="1:29" ht="36" x14ac:dyDescent="0.25">
      <c r="A17" s="229" t="s">
        <v>57</v>
      </c>
      <c r="B17" s="205" t="s">
        <v>496</v>
      </c>
      <c r="C17" s="211" t="s">
        <v>83</v>
      </c>
      <c r="D17" s="206" t="s">
        <v>158</v>
      </c>
      <c r="E17" s="223" t="s">
        <v>102</v>
      </c>
      <c r="F17" s="94" t="s">
        <v>505</v>
      </c>
      <c r="G17" s="194" t="s">
        <v>95</v>
      </c>
      <c r="H17" s="112">
        <v>13.75</v>
      </c>
      <c r="I17" s="95" t="s">
        <v>477</v>
      </c>
      <c r="J17" s="183">
        <v>3976728.14</v>
      </c>
      <c r="K17" s="197">
        <f t="shared" si="7"/>
        <v>1988364</v>
      </c>
      <c r="L17" s="209">
        <f t="shared" si="8"/>
        <v>1988364.1400000001</v>
      </c>
      <c r="M17" s="212">
        <v>0.5</v>
      </c>
      <c r="N17" s="210">
        <v>0</v>
      </c>
      <c r="O17" s="210">
        <v>0</v>
      </c>
      <c r="P17" s="200">
        <v>0</v>
      </c>
      <c r="Q17" s="200">
        <v>0</v>
      </c>
      <c r="R17" s="222">
        <v>0</v>
      </c>
      <c r="S17" s="222">
        <v>0</v>
      </c>
      <c r="T17" s="200">
        <f t="shared" si="5"/>
        <v>1988364</v>
      </c>
      <c r="U17" s="200">
        <v>0</v>
      </c>
      <c r="V17" s="200">
        <v>0</v>
      </c>
      <c r="W17" s="200">
        <v>0</v>
      </c>
      <c r="X17" s="200">
        <v>0</v>
      </c>
      <c r="Y17" s="200">
        <v>0</v>
      </c>
      <c r="Z17" s="107" t="b">
        <f t="shared" si="9"/>
        <v>1</v>
      </c>
      <c r="AA17" s="110">
        <f t="shared" si="10"/>
        <v>0.5</v>
      </c>
      <c r="AB17" s="111" t="b">
        <f t="shared" si="11"/>
        <v>1</v>
      </c>
      <c r="AC17" s="111" t="b">
        <f t="shared" si="12"/>
        <v>1</v>
      </c>
    </row>
    <row r="18" spans="1:29" ht="20.100000000000001" customHeight="1" x14ac:dyDescent="0.25">
      <c r="A18" s="379" t="s">
        <v>42</v>
      </c>
      <c r="B18" s="380"/>
      <c r="C18" s="380"/>
      <c r="D18" s="380"/>
      <c r="E18" s="380"/>
      <c r="F18" s="380"/>
      <c r="G18" s="381"/>
      <c r="H18" s="96">
        <f>SUM(H3:H17)</f>
        <v>41.051000000000002</v>
      </c>
      <c r="I18" s="97" t="s">
        <v>13</v>
      </c>
      <c r="J18" s="113">
        <f>SUM(J3:J17)</f>
        <v>60703070.350000001</v>
      </c>
      <c r="K18" s="113">
        <f>SUM(K3:K17)</f>
        <v>30351528</v>
      </c>
      <c r="L18" s="113">
        <f>SUM(L3:L17)</f>
        <v>30351542.350000001</v>
      </c>
      <c r="M18" s="118" t="s">
        <v>13</v>
      </c>
      <c r="N18" s="113">
        <f t="shared" ref="N18:Y18" si="20">SUM(N3:N17)</f>
        <v>0</v>
      </c>
      <c r="O18" s="113">
        <f t="shared" si="20"/>
        <v>0</v>
      </c>
      <c r="P18" s="113">
        <f t="shared" si="20"/>
        <v>0</v>
      </c>
      <c r="Q18" s="113">
        <f t="shared" si="20"/>
        <v>0</v>
      </c>
      <c r="R18" s="113">
        <f t="shared" si="20"/>
        <v>0</v>
      </c>
      <c r="S18" s="113">
        <f t="shared" si="20"/>
        <v>0</v>
      </c>
      <c r="T18" s="113">
        <f t="shared" si="20"/>
        <v>30351528</v>
      </c>
      <c r="U18" s="113">
        <f t="shared" si="20"/>
        <v>0</v>
      </c>
      <c r="V18" s="113">
        <f t="shared" si="20"/>
        <v>0</v>
      </c>
      <c r="W18" s="113">
        <f t="shared" si="20"/>
        <v>0</v>
      </c>
      <c r="X18" s="113">
        <f t="shared" si="20"/>
        <v>0</v>
      </c>
      <c r="Y18" s="113">
        <f t="shared" si="20"/>
        <v>0</v>
      </c>
      <c r="Z18" s="107" t="b">
        <f t="shared" si="6"/>
        <v>1</v>
      </c>
      <c r="AA18" s="110">
        <f t="shared" si="0"/>
        <v>0.5</v>
      </c>
      <c r="AB18" s="111" t="s">
        <v>13</v>
      </c>
      <c r="AC18" s="111" t="b">
        <f t="shared" si="2"/>
        <v>1</v>
      </c>
    </row>
    <row r="19" spans="1:29" ht="20.100000000000001" customHeight="1" x14ac:dyDescent="0.25">
      <c r="A19" s="379" t="s">
        <v>36</v>
      </c>
      <c r="B19" s="380"/>
      <c r="C19" s="380"/>
      <c r="D19" s="380"/>
      <c r="E19" s="380"/>
      <c r="F19" s="380"/>
      <c r="G19" s="381"/>
      <c r="H19" s="96">
        <f>SUMIF($C$3:$C$17,"N",H3:H17)</f>
        <v>41.051000000000002</v>
      </c>
      <c r="I19" s="97" t="s">
        <v>13</v>
      </c>
      <c r="J19" s="113">
        <f>SUMIF($C$3:$C$17,"N",J3:J17)</f>
        <v>60703070.350000001</v>
      </c>
      <c r="K19" s="113">
        <f>SUMIF($C$3:$C$17,"N",K3:K17)</f>
        <v>30351528</v>
      </c>
      <c r="L19" s="113">
        <f>SUMIF($C$3:$C$17,"N",L3:L17)</f>
        <v>30351542.350000001</v>
      </c>
      <c r="M19" s="118" t="s">
        <v>13</v>
      </c>
      <c r="N19" s="113">
        <f t="shared" ref="N19:Y19" si="21">SUMIF($C$3:$C$17,"N",N3:N17)</f>
        <v>0</v>
      </c>
      <c r="O19" s="113">
        <f t="shared" si="21"/>
        <v>0</v>
      </c>
      <c r="P19" s="113">
        <f t="shared" si="21"/>
        <v>0</v>
      </c>
      <c r="Q19" s="113">
        <f t="shared" si="21"/>
        <v>0</v>
      </c>
      <c r="R19" s="113">
        <f t="shared" si="21"/>
        <v>0</v>
      </c>
      <c r="S19" s="113">
        <f t="shared" si="21"/>
        <v>0</v>
      </c>
      <c r="T19" s="113">
        <f t="shared" si="21"/>
        <v>30351528</v>
      </c>
      <c r="U19" s="113">
        <f t="shared" si="21"/>
        <v>0</v>
      </c>
      <c r="V19" s="113">
        <f t="shared" si="21"/>
        <v>0</v>
      </c>
      <c r="W19" s="113">
        <f t="shared" si="21"/>
        <v>0</v>
      </c>
      <c r="X19" s="113">
        <f t="shared" si="21"/>
        <v>0</v>
      </c>
      <c r="Y19" s="113">
        <f t="shared" si="21"/>
        <v>0</v>
      </c>
      <c r="Z19" s="107" t="b">
        <f t="shared" si="6"/>
        <v>1</v>
      </c>
      <c r="AA19" s="110">
        <f t="shared" si="0"/>
        <v>0.5</v>
      </c>
      <c r="AB19" s="111" t="s">
        <v>13</v>
      </c>
      <c r="AC19" s="111" t="b">
        <f t="shared" si="2"/>
        <v>1</v>
      </c>
    </row>
    <row r="20" spans="1:29" ht="20.100000000000001" customHeight="1" x14ac:dyDescent="0.25">
      <c r="A20" s="382" t="s">
        <v>37</v>
      </c>
      <c r="B20" s="383"/>
      <c r="C20" s="383"/>
      <c r="D20" s="383"/>
      <c r="E20" s="383"/>
      <c r="F20" s="383"/>
      <c r="G20" s="384"/>
      <c r="H20" s="99">
        <f>SUMIF($C$3:$C$17,"W",H3:H17)</f>
        <v>0</v>
      </c>
      <c r="I20" s="100" t="s">
        <v>13</v>
      </c>
      <c r="J20" s="114">
        <f>SUMIF($C$3:$C$17,"W",J3:J17)</f>
        <v>0</v>
      </c>
      <c r="K20" s="114">
        <f>SUMIF($C$3:$C$17,"W",K3:K17)</f>
        <v>0</v>
      </c>
      <c r="L20" s="114">
        <f>SUMIF($C$3:$C$17,"W",L3:L17)</f>
        <v>0</v>
      </c>
      <c r="M20" s="120" t="s">
        <v>13</v>
      </c>
      <c r="N20" s="114">
        <f t="shared" ref="N20:Y20" si="22">SUMIF($C$3:$C$17,"W",N3:N17)</f>
        <v>0</v>
      </c>
      <c r="O20" s="114">
        <f t="shared" si="22"/>
        <v>0</v>
      </c>
      <c r="P20" s="114">
        <f t="shared" si="22"/>
        <v>0</v>
      </c>
      <c r="Q20" s="114">
        <f t="shared" si="22"/>
        <v>0</v>
      </c>
      <c r="R20" s="114">
        <f t="shared" si="22"/>
        <v>0</v>
      </c>
      <c r="S20" s="114">
        <f t="shared" si="22"/>
        <v>0</v>
      </c>
      <c r="T20" s="114">
        <f t="shared" si="22"/>
        <v>0</v>
      </c>
      <c r="U20" s="114">
        <f t="shared" si="22"/>
        <v>0</v>
      </c>
      <c r="V20" s="114">
        <f t="shared" si="22"/>
        <v>0</v>
      </c>
      <c r="W20" s="114">
        <f t="shared" si="22"/>
        <v>0</v>
      </c>
      <c r="X20" s="114">
        <f t="shared" si="22"/>
        <v>0</v>
      </c>
      <c r="Y20" s="114">
        <f t="shared" si="22"/>
        <v>0</v>
      </c>
      <c r="Z20" s="107" t="b">
        <f t="shared" si="6"/>
        <v>1</v>
      </c>
      <c r="AA20" s="110" t="e">
        <f t="shared" si="0"/>
        <v>#DIV/0!</v>
      </c>
      <c r="AB20" s="111" t="s">
        <v>13</v>
      </c>
      <c r="AC20" s="111" t="b">
        <f t="shared" si="2"/>
        <v>1</v>
      </c>
    </row>
    <row r="21" spans="1:29" ht="14.1" customHeight="1" x14ac:dyDescent="0.25">
      <c r="A21" s="103" t="s">
        <v>22</v>
      </c>
      <c r="B21" s="90"/>
      <c r="C21" s="90"/>
      <c r="D21" s="123"/>
      <c r="E21" s="90"/>
      <c r="F21" s="90"/>
      <c r="G21" s="90"/>
      <c r="H21" s="90"/>
      <c r="I21" s="90"/>
      <c r="J21" s="186"/>
      <c r="K21" s="186"/>
      <c r="L21" s="186"/>
      <c r="M21" s="92"/>
      <c r="N21" s="90"/>
      <c r="O21" s="104"/>
      <c r="P21" s="90"/>
      <c r="Q21" s="90"/>
      <c r="R21" s="90"/>
      <c r="S21" s="90"/>
      <c r="T21" s="90"/>
      <c r="U21" s="90"/>
      <c r="V21" s="90"/>
      <c r="W21" s="90"/>
      <c r="X21" s="90"/>
      <c r="Y21" s="90"/>
    </row>
    <row r="22" spans="1:29" ht="14.1" customHeight="1" x14ac:dyDescent="0.25">
      <c r="A22" s="105" t="s">
        <v>23</v>
      </c>
      <c r="B22" s="90"/>
      <c r="C22" s="90"/>
      <c r="D22" s="123"/>
      <c r="E22" s="90"/>
      <c r="F22" s="90"/>
      <c r="G22" s="90"/>
      <c r="H22" s="90"/>
      <c r="I22" s="90"/>
      <c r="J22" s="186"/>
      <c r="K22" s="186"/>
      <c r="L22" s="186"/>
      <c r="M22" s="92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</row>
    <row r="23" spans="1:29" ht="14.1" customHeight="1" x14ac:dyDescent="0.25">
      <c r="A23" s="103" t="s">
        <v>33</v>
      </c>
      <c r="B23" s="90"/>
      <c r="C23" s="90"/>
      <c r="D23" s="123"/>
      <c r="E23" s="90"/>
      <c r="F23" s="90"/>
      <c r="G23" s="90"/>
      <c r="H23" s="90"/>
      <c r="I23" s="90"/>
      <c r="J23" s="186"/>
      <c r="K23" s="186"/>
      <c r="L23" s="186"/>
      <c r="M23" s="92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</row>
    <row r="24" spans="1:29" ht="14.1" customHeight="1" x14ac:dyDescent="0.2">
      <c r="A24" s="106" t="s">
        <v>340</v>
      </c>
      <c r="B24" s="90"/>
      <c r="C24" s="90"/>
      <c r="D24" s="123"/>
      <c r="E24" s="90"/>
      <c r="F24" s="90"/>
      <c r="G24" s="90"/>
      <c r="H24" s="90"/>
      <c r="I24" s="90"/>
      <c r="J24" s="186"/>
      <c r="K24" s="186"/>
      <c r="L24" s="186"/>
      <c r="M24" s="92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</row>
    <row r="25" spans="1:29" ht="27" customHeight="1" x14ac:dyDescent="0.25">
      <c r="A25" s="122"/>
    </row>
  </sheetData>
  <protectedRanges>
    <protectedRange sqref="F3:F17" name="Rozstęp1_1"/>
    <protectedRange sqref="E3:E17" name="kod TERYT jst_1"/>
  </protectedRanges>
  <dataConsolidate/>
  <customSheetViews>
    <customSheetView guid="{63B2D0D2-80CD-45DF-A322-65C39A12E93E}" scale="78" showPageBreaks="1" showGridLines="0" fitToPage="1" printArea="1" view="pageBreakPreview">
      <selection activeCell="H3" sqref="H3"/>
      <pageMargins left="0.23622047244094491" right="0.23622047244094491" top="0.74803149606299213" bottom="0.74803149606299213" header="0.31496062992125984" footer="0.31496062992125984"/>
      <pageSetup paperSize="8" scale="55" fitToHeight="0" orientation="landscape" r:id="rId1"/>
      <headerFooter>
        <oddHeader>&amp;Lwojewództwo kujawsko-pomorskie - zadania powiatowe lista rezerwowa</oddHeader>
        <oddFooter>Strona &amp;P z &amp;N</oddFooter>
      </headerFooter>
    </customSheetView>
    <customSheetView guid="{8DFF20C2-9100-42E7-B71B-A5D866A53886}" scale="80" showPageBreaks="1" showGridLines="0" fitToPage="1" printArea="1" view="pageBreakPreview" topLeftCell="A11">
      <selection activeCell="L16" sqref="L16"/>
      <pageMargins left="0.23622047244094491" right="0.23622047244094491" top="0.74803149606299213" bottom="0.74803149606299213" header="0.31496062992125984" footer="0.31496062992125984"/>
      <pageSetup paperSize="8" scale="52" fitToHeight="0" orientation="landscape" r:id="rId2"/>
      <headerFooter>
        <oddHeader>&amp;Lwojewództwo kujawsko-pomorskie - zadania powiatowe lista rezerwowa</oddHeader>
        <oddFooter>Strona &amp;P z &amp;N</oddFooter>
      </headerFooter>
    </customSheetView>
    <customSheetView guid="{52EA149E-1919-4AEE-997B-A1DCF9091CAD}" scale="80" showPageBreaks="1" showGridLines="0" fitToPage="1" printArea="1" view="pageBreakPreview" topLeftCell="A11">
      <selection activeCell="L16" sqref="L16"/>
      <pageMargins left="0.23622047244094491" right="0.23622047244094491" top="0.74803149606299213" bottom="0.74803149606299213" header="0.31496062992125984" footer="0.31496062992125984"/>
      <pageSetup paperSize="8" scale="52" fitToHeight="0" orientation="landscape" r:id="rId3"/>
      <headerFooter>
        <oddHeader>&amp;Lwojewództwo kujawsko-pomorskie - zadania powiatowe lista rezerwowa</oddHeader>
        <oddFooter>Strona &amp;P z &amp;N</oddFooter>
      </headerFooter>
    </customSheetView>
    <customSheetView guid="{6746EC04-5D7E-47D2-B503-97B5E5817983}" scale="80" showPageBreaks="1" showGridLines="0" fitToPage="1" printArea="1" view="pageBreakPreview" topLeftCell="A11">
      <selection activeCell="L16" sqref="L16"/>
      <pageMargins left="0.23622047244094491" right="0.23622047244094491" top="0.74803149606299213" bottom="0.74803149606299213" header="0.31496062992125984" footer="0.31496062992125984"/>
      <pageSetup paperSize="8" scale="52" fitToHeight="0" orientation="landscape" r:id="rId4"/>
      <headerFooter>
        <oddHeader>&amp;Lwojewództwo kujawsko-pomorskie - zadania powiatowe lista rezerwowa</oddHeader>
        <oddFooter>Strona &amp;P z &amp;N</oddFooter>
      </headerFooter>
    </customSheetView>
    <customSheetView guid="{E572C057-A333-4F45-A887-53F28B4A59DD}" showPageBreaks="1" showGridLines="0" fitToPage="1" printArea="1" view="pageBreakPreview">
      <selection activeCell="H4" sqref="H4"/>
      <pageMargins left="0.23622047244094491" right="0.23622047244094491" top="0.74803149606299213" bottom="0.74803149606299213" header="0.31496062992125984" footer="0.31496062992125984"/>
      <pageSetup paperSize="8" scale="36" fitToHeight="0" orientation="landscape" r:id="rId5"/>
      <headerFooter>
        <oddHeader>&amp;Lwojewództwo kujawsko-pomorskie - zadania powiatowe lista rezerwowa</oddHeader>
        <oddFooter>Strona &amp;P z &amp;N</oddFooter>
      </headerFooter>
    </customSheetView>
  </customSheetViews>
  <mergeCells count="17">
    <mergeCell ref="A20:G20"/>
    <mergeCell ref="I1:I2"/>
    <mergeCell ref="A1:A2"/>
    <mergeCell ref="B1:B2"/>
    <mergeCell ref="C1:C2"/>
    <mergeCell ref="F1:F2"/>
    <mergeCell ref="G1:G2"/>
    <mergeCell ref="H1:H2"/>
    <mergeCell ref="D1:D2"/>
    <mergeCell ref="A18:G18"/>
    <mergeCell ref="E1:E2"/>
    <mergeCell ref="A19:G19"/>
    <mergeCell ref="J1:J2"/>
    <mergeCell ref="K1:K2"/>
    <mergeCell ref="L1:L2"/>
    <mergeCell ref="M1:M2"/>
    <mergeCell ref="N1:Y1"/>
  </mergeCells>
  <phoneticPr fontId="26" type="noConversion"/>
  <conditionalFormatting sqref="A3:AC17">
    <cfRule type="expression" dxfId="9" priority="1">
      <formula>IFERROR(IF(FIND("*",$A3,1)&gt;0,1,0),0)</formula>
    </cfRule>
    <cfRule type="expression" dxfId="8" priority="2">
      <formula>IF(IF($C3="K",1,0)+IF($C3="W",1,0)&gt;0,1,0)</formula>
    </cfRule>
  </conditionalFormatting>
  <conditionalFormatting sqref="B3:B17 D3:D17 F3:F17 H3:J17">
    <cfRule type="expression" dxfId="7" priority="11">
      <formula>$H3="TAK"</formula>
    </cfRule>
  </conditionalFormatting>
  <conditionalFormatting sqref="E3:E17 G3:G17">
    <cfRule type="expression" dxfId="6" priority="4">
      <formula>$I3="TAK"</formula>
    </cfRule>
  </conditionalFormatting>
  <conditionalFormatting sqref="J3:J17">
    <cfRule type="expression" dxfId="5" priority="10">
      <formula>IF(IF($K3&lt;=2,1,0)*IF($T3&gt;=10000000,1,0),1,0)</formula>
    </cfRule>
  </conditionalFormatting>
  <conditionalFormatting sqref="Z3:AB20">
    <cfRule type="containsText" dxfId="4" priority="39" operator="containsText" text="fałsz">
      <formula>NOT(ISERROR(SEARCH("fałsz",Z3)))</formula>
    </cfRule>
  </conditionalFormatting>
  <conditionalFormatting sqref="Z3:AC20">
    <cfRule type="cellIs" dxfId="3" priority="37" operator="equal">
      <formula>FALSE</formula>
    </cfRule>
  </conditionalFormatting>
  <dataValidations count="3">
    <dataValidation type="list" allowBlank="1" showInputMessage="1" showErrorMessage="1" sqref="C3:C17">
      <formula1>"N,W"</formula1>
    </dataValidation>
    <dataValidation type="textLength" operator="equal" allowBlank="1" showInputMessage="1" showErrorMessage="1" sqref="E3:E17">
      <formula1>4</formula1>
    </dataValidation>
    <dataValidation type="list" showInputMessage="1" showErrorMessage="1" sqref="G3:G17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6" fitToHeight="0" orientation="landscape" r:id="rId6"/>
  <headerFooter>
    <oddHeader>&amp;Lwojewództwo kujawsko-pomorskie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1"/>
  <sheetViews>
    <sheetView showGridLines="0" view="pageBreakPreview" zoomScaleNormal="78" zoomScaleSheetLayoutView="100" workbookViewId="0">
      <selection sqref="A1:A2"/>
    </sheetView>
  </sheetViews>
  <sheetFormatPr defaultColWidth="9.140625" defaultRowHeight="12" x14ac:dyDescent="0.25"/>
  <cols>
    <col min="1" max="1" width="5" style="117" customWidth="1"/>
    <col min="2" max="2" width="17" style="117" bestFit="1" customWidth="1"/>
    <col min="3" max="3" width="8.28515625" style="117" customWidth="1"/>
    <col min="4" max="4" width="21.28515625" style="117" customWidth="1"/>
    <col min="5" max="5" width="10.7109375" style="117" customWidth="1"/>
    <col min="6" max="6" width="14" style="117" customWidth="1"/>
    <col min="7" max="7" width="57" style="117" customWidth="1"/>
    <col min="8" max="8" width="8.7109375" style="117" customWidth="1"/>
    <col min="9" max="10" width="15.85546875" style="117" customWidth="1"/>
    <col min="11" max="13" width="15.5703125" style="188" customWidth="1"/>
    <col min="14" max="14" width="15.7109375" style="107" customWidth="1"/>
    <col min="15" max="15" width="12.7109375" style="117" customWidth="1"/>
    <col min="16" max="16" width="13.140625" style="117" customWidth="1"/>
    <col min="17" max="17" width="11.28515625" style="117" customWidth="1"/>
    <col min="18" max="18" width="12" style="117" customWidth="1"/>
    <col min="19" max="19" width="13.42578125" style="117" customWidth="1"/>
    <col min="20" max="20" width="12.7109375" style="117" customWidth="1"/>
    <col min="21" max="21" width="14.7109375" style="117" customWidth="1"/>
    <col min="22" max="22" width="14.5703125" style="117" customWidth="1"/>
    <col min="23" max="26" width="9.85546875" style="117" customWidth="1"/>
    <col min="27" max="27" width="12" style="117" customWidth="1"/>
    <col min="28" max="30" width="15.7109375" style="117" customWidth="1"/>
    <col min="31" max="16384" width="9.140625" style="117"/>
  </cols>
  <sheetData>
    <row r="1" spans="1:30" s="167" customFormat="1" ht="18.75" customHeight="1" x14ac:dyDescent="0.25">
      <c r="A1" s="372" t="s">
        <v>4</v>
      </c>
      <c r="B1" s="373" t="s">
        <v>5</v>
      </c>
      <c r="C1" s="374" t="s">
        <v>31</v>
      </c>
      <c r="D1" s="370" t="s">
        <v>6</v>
      </c>
      <c r="E1" s="370" t="s">
        <v>30</v>
      </c>
      <c r="F1" s="370" t="s">
        <v>14</v>
      </c>
      <c r="G1" s="372" t="s">
        <v>7</v>
      </c>
      <c r="H1" s="372" t="s">
        <v>24</v>
      </c>
      <c r="I1" s="372" t="s">
        <v>323</v>
      </c>
      <c r="J1" s="372" t="s">
        <v>25</v>
      </c>
      <c r="K1" s="372" t="s">
        <v>8</v>
      </c>
      <c r="L1" s="372" t="s">
        <v>9</v>
      </c>
      <c r="M1" s="370" t="s">
        <v>12</v>
      </c>
      <c r="N1" s="372" t="s">
        <v>10</v>
      </c>
      <c r="O1" s="386" t="s">
        <v>11</v>
      </c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8"/>
    </row>
    <row r="2" spans="1:30" s="167" customFormat="1" ht="33.75" customHeight="1" x14ac:dyDescent="0.25">
      <c r="A2" s="372"/>
      <c r="B2" s="373"/>
      <c r="C2" s="375"/>
      <c r="D2" s="371"/>
      <c r="E2" s="371"/>
      <c r="F2" s="371"/>
      <c r="G2" s="372"/>
      <c r="H2" s="372"/>
      <c r="I2" s="372"/>
      <c r="J2" s="372"/>
      <c r="K2" s="372"/>
      <c r="L2" s="372"/>
      <c r="M2" s="371"/>
      <c r="N2" s="372"/>
      <c r="O2" s="151">
        <v>2019</v>
      </c>
      <c r="P2" s="151">
        <v>2020</v>
      </c>
      <c r="Q2" s="151">
        <v>2021</v>
      </c>
      <c r="R2" s="151">
        <v>2022</v>
      </c>
      <c r="S2" s="151">
        <v>2023</v>
      </c>
      <c r="T2" s="151">
        <v>2024</v>
      </c>
      <c r="U2" s="151">
        <v>2025</v>
      </c>
      <c r="V2" s="151">
        <v>2026</v>
      </c>
      <c r="W2" s="151">
        <v>2027</v>
      </c>
      <c r="X2" s="151">
        <v>2028</v>
      </c>
      <c r="Y2" s="151">
        <v>2029</v>
      </c>
      <c r="Z2" s="151">
        <v>2030</v>
      </c>
      <c r="AA2" s="155" t="s">
        <v>26</v>
      </c>
      <c r="AB2" s="155" t="s">
        <v>27</v>
      </c>
      <c r="AC2" s="155" t="s">
        <v>28</v>
      </c>
      <c r="AD2" s="155" t="s">
        <v>29</v>
      </c>
    </row>
    <row r="3" spans="1:30" ht="24" x14ac:dyDescent="0.25">
      <c r="A3" s="230" t="s">
        <v>43</v>
      </c>
      <c r="B3" s="217" t="s">
        <v>696</v>
      </c>
      <c r="C3" s="93" t="s">
        <v>83</v>
      </c>
      <c r="D3" s="149" t="s">
        <v>348</v>
      </c>
      <c r="E3" s="190" t="s">
        <v>282</v>
      </c>
      <c r="F3" s="191" t="s">
        <v>158</v>
      </c>
      <c r="G3" s="149" t="s">
        <v>775</v>
      </c>
      <c r="H3" s="224" t="s">
        <v>94</v>
      </c>
      <c r="I3" s="150">
        <v>0.185</v>
      </c>
      <c r="J3" s="146" t="s">
        <v>507</v>
      </c>
      <c r="K3" s="216">
        <v>1289175.93</v>
      </c>
      <c r="L3" s="225">
        <f>ROUNDDOWN(K3*N3,0)</f>
        <v>644587</v>
      </c>
      <c r="M3" s="226">
        <f>K3-L3</f>
        <v>644588.92999999993</v>
      </c>
      <c r="N3" s="192">
        <v>0.5</v>
      </c>
      <c r="O3" s="227">
        <v>0</v>
      </c>
      <c r="P3" s="227">
        <v>0</v>
      </c>
      <c r="Q3" s="228">
        <v>0</v>
      </c>
      <c r="R3" s="228">
        <v>0</v>
      </c>
      <c r="S3" s="193">
        <v>0</v>
      </c>
      <c r="T3" s="193">
        <v>0</v>
      </c>
      <c r="U3" s="193">
        <f>L3</f>
        <v>644587</v>
      </c>
      <c r="V3" s="193">
        <v>0</v>
      </c>
      <c r="W3" s="193">
        <v>0</v>
      </c>
      <c r="X3" s="193">
        <v>0</v>
      </c>
      <c r="Y3" s="193">
        <v>0</v>
      </c>
      <c r="Z3" s="193">
        <v>0</v>
      </c>
      <c r="AA3" s="261" t="b">
        <f>L3=SUM(O3:Z3)</f>
        <v>1</v>
      </c>
      <c r="AB3" s="213">
        <f t="shared" ref="AB3:AB32" si="0">ROUND(L3/K3,4)</f>
        <v>0.5</v>
      </c>
      <c r="AC3" s="214" t="b">
        <f t="shared" ref="AC3:AC32" si="1">AB3=N3</f>
        <v>1</v>
      </c>
      <c r="AD3" s="214" t="b">
        <f t="shared" ref="AD3:AD32" si="2">K3=L3+M3</f>
        <v>1</v>
      </c>
    </row>
    <row r="4" spans="1:30" ht="24" x14ac:dyDescent="0.25">
      <c r="A4" s="230" t="s">
        <v>44</v>
      </c>
      <c r="B4" s="217" t="s">
        <v>697</v>
      </c>
      <c r="C4" s="93" t="s">
        <v>83</v>
      </c>
      <c r="D4" s="149" t="s">
        <v>197</v>
      </c>
      <c r="E4" s="190" t="s">
        <v>272</v>
      </c>
      <c r="F4" s="191" t="s">
        <v>166</v>
      </c>
      <c r="G4" s="149" t="s">
        <v>776</v>
      </c>
      <c r="H4" s="224" t="s">
        <v>94</v>
      </c>
      <c r="I4" s="150">
        <v>0.999</v>
      </c>
      <c r="J4" s="146" t="s">
        <v>659</v>
      </c>
      <c r="K4" s="216">
        <v>1881999.83</v>
      </c>
      <c r="L4" s="225">
        <f t="shared" ref="L4:L32" si="3">ROUNDDOWN(K4*N4,0)</f>
        <v>940999</v>
      </c>
      <c r="M4" s="226">
        <f t="shared" ref="M4:M32" si="4">K4-L4</f>
        <v>941000.83000000007</v>
      </c>
      <c r="N4" s="192">
        <v>0.5</v>
      </c>
      <c r="O4" s="227">
        <v>0</v>
      </c>
      <c r="P4" s="227">
        <v>0</v>
      </c>
      <c r="Q4" s="228">
        <v>0</v>
      </c>
      <c r="R4" s="228">
        <v>0</v>
      </c>
      <c r="S4" s="193">
        <v>0</v>
      </c>
      <c r="T4" s="193">
        <v>0</v>
      </c>
      <c r="U4" s="193">
        <f t="shared" ref="U4:U67" si="5">L4</f>
        <v>940999</v>
      </c>
      <c r="V4" s="193">
        <v>0</v>
      </c>
      <c r="W4" s="193">
        <v>0</v>
      </c>
      <c r="X4" s="193">
        <v>0</v>
      </c>
      <c r="Y4" s="193">
        <v>0</v>
      </c>
      <c r="Z4" s="193">
        <v>0</v>
      </c>
      <c r="AA4" s="261" t="b">
        <f t="shared" ref="AA4:AA32" si="6">L4=SUM(O4:Z4)</f>
        <v>1</v>
      </c>
      <c r="AB4" s="213">
        <f t="shared" ref="AB4:AB15" si="7">ROUND(L4/K4,4)</f>
        <v>0.5</v>
      </c>
      <c r="AC4" s="214" t="b">
        <f t="shared" ref="AC4:AC15" si="8">AB4=N4</f>
        <v>1</v>
      </c>
      <c r="AD4" s="214" t="b">
        <f t="shared" ref="AD4:AD15" si="9">K4=L4+M4</f>
        <v>1</v>
      </c>
    </row>
    <row r="5" spans="1:30" ht="15" x14ac:dyDescent="0.25">
      <c r="A5" s="230" t="s">
        <v>45</v>
      </c>
      <c r="B5" s="217" t="s">
        <v>698</v>
      </c>
      <c r="C5" s="93" t="s">
        <v>83</v>
      </c>
      <c r="D5" s="149" t="s">
        <v>213</v>
      </c>
      <c r="E5" s="190" t="s">
        <v>294</v>
      </c>
      <c r="F5" s="191" t="s">
        <v>168</v>
      </c>
      <c r="G5" s="149" t="s">
        <v>777</v>
      </c>
      <c r="H5" s="224" t="s">
        <v>95</v>
      </c>
      <c r="I5" s="150">
        <v>2.7879999999999998</v>
      </c>
      <c r="J5" s="146" t="s">
        <v>853</v>
      </c>
      <c r="K5" s="216">
        <v>1982957.1</v>
      </c>
      <c r="L5" s="225">
        <f t="shared" si="3"/>
        <v>991478</v>
      </c>
      <c r="M5" s="226">
        <f t="shared" si="4"/>
        <v>991479.10000000009</v>
      </c>
      <c r="N5" s="192">
        <v>0.5</v>
      </c>
      <c r="O5" s="227">
        <v>0</v>
      </c>
      <c r="P5" s="227">
        <v>0</v>
      </c>
      <c r="Q5" s="228">
        <v>0</v>
      </c>
      <c r="R5" s="228">
        <v>0</v>
      </c>
      <c r="S5" s="193">
        <v>0</v>
      </c>
      <c r="T5" s="193">
        <v>0</v>
      </c>
      <c r="U5" s="193">
        <f t="shared" si="5"/>
        <v>991478</v>
      </c>
      <c r="V5" s="193">
        <v>0</v>
      </c>
      <c r="W5" s="193">
        <v>0</v>
      </c>
      <c r="X5" s="193">
        <v>0</v>
      </c>
      <c r="Y5" s="193">
        <v>0</v>
      </c>
      <c r="Z5" s="193">
        <v>0</v>
      </c>
      <c r="AA5" s="261" t="b">
        <f t="shared" si="6"/>
        <v>1</v>
      </c>
      <c r="AB5" s="213">
        <f t="shared" si="7"/>
        <v>0.5</v>
      </c>
      <c r="AC5" s="214" t="b">
        <f t="shared" si="8"/>
        <v>1</v>
      </c>
      <c r="AD5" s="214" t="b">
        <f t="shared" si="9"/>
        <v>1</v>
      </c>
    </row>
    <row r="6" spans="1:30" ht="24" x14ac:dyDescent="0.25">
      <c r="A6" s="230" t="s">
        <v>46</v>
      </c>
      <c r="B6" s="217" t="s">
        <v>699</v>
      </c>
      <c r="C6" s="93" t="s">
        <v>83</v>
      </c>
      <c r="D6" s="149" t="s">
        <v>404</v>
      </c>
      <c r="E6" s="190" t="s">
        <v>232</v>
      </c>
      <c r="F6" s="191" t="s">
        <v>167</v>
      </c>
      <c r="G6" s="149" t="s">
        <v>778</v>
      </c>
      <c r="H6" s="224" t="s">
        <v>94</v>
      </c>
      <c r="I6" s="150">
        <v>1.8560000000000001</v>
      </c>
      <c r="J6" s="146" t="s">
        <v>475</v>
      </c>
      <c r="K6" s="216">
        <v>2665397.5299999998</v>
      </c>
      <c r="L6" s="225">
        <f t="shared" si="3"/>
        <v>1332698</v>
      </c>
      <c r="M6" s="226">
        <f t="shared" si="4"/>
        <v>1332699.5299999998</v>
      </c>
      <c r="N6" s="192">
        <v>0.5</v>
      </c>
      <c r="O6" s="227">
        <v>0</v>
      </c>
      <c r="P6" s="227">
        <v>0</v>
      </c>
      <c r="Q6" s="228">
        <v>0</v>
      </c>
      <c r="R6" s="228">
        <v>0</v>
      </c>
      <c r="S6" s="193">
        <v>0</v>
      </c>
      <c r="T6" s="193">
        <v>0</v>
      </c>
      <c r="U6" s="193">
        <f t="shared" si="5"/>
        <v>1332698</v>
      </c>
      <c r="V6" s="193">
        <v>0</v>
      </c>
      <c r="W6" s="193">
        <v>0</v>
      </c>
      <c r="X6" s="193">
        <v>0</v>
      </c>
      <c r="Y6" s="193">
        <v>0</v>
      </c>
      <c r="Z6" s="193">
        <v>0</v>
      </c>
      <c r="AA6" s="261" t="b">
        <f t="shared" si="6"/>
        <v>1</v>
      </c>
      <c r="AB6" s="213">
        <f t="shared" si="7"/>
        <v>0.5</v>
      </c>
      <c r="AC6" s="214" t="b">
        <f t="shared" si="8"/>
        <v>1</v>
      </c>
      <c r="AD6" s="214" t="b">
        <f t="shared" si="9"/>
        <v>1</v>
      </c>
    </row>
    <row r="7" spans="1:30" ht="24" x14ac:dyDescent="0.25">
      <c r="A7" s="230" t="s">
        <v>47</v>
      </c>
      <c r="B7" s="217" t="s">
        <v>700</v>
      </c>
      <c r="C7" s="93" t="s">
        <v>83</v>
      </c>
      <c r="D7" s="149" t="s">
        <v>380</v>
      </c>
      <c r="E7" s="190" t="s">
        <v>412</v>
      </c>
      <c r="F7" s="191" t="s">
        <v>163</v>
      </c>
      <c r="G7" s="149" t="s">
        <v>779</v>
      </c>
      <c r="H7" s="224" t="s">
        <v>93</v>
      </c>
      <c r="I7" s="150">
        <v>2.089</v>
      </c>
      <c r="J7" s="146" t="s">
        <v>508</v>
      </c>
      <c r="K7" s="216">
        <v>2746233.83</v>
      </c>
      <c r="L7" s="225">
        <f t="shared" si="3"/>
        <v>1373116</v>
      </c>
      <c r="M7" s="226">
        <f t="shared" si="4"/>
        <v>1373117.83</v>
      </c>
      <c r="N7" s="192">
        <v>0.5</v>
      </c>
      <c r="O7" s="227">
        <v>0</v>
      </c>
      <c r="P7" s="227">
        <v>0</v>
      </c>
      <c r="Q7" s="228">
        <v>0</v>
      </c>
      <c r="R7" s="228">
        <v>0</v>
      </c>
      <c r="S7" s="193">
        <v>0</v>
      </c>
      <c r="T7" s="193">
        <v>0</v>
      </c>
      <c r="U7" s="193">
        <f t="shared" si="5"/>
        <v>1373116</v>
      </c>
      <c r="V7" s="193">
        <v>0</v>
      </c>
      <c r="W7" s="193">
        <v>0</v>
      </c>
      <c r="X7" s="193">
        <v>0</v>
      </c>
      <c r="Y7" s="193">
        <v>0</v>
      </c>
      <c r="Z7" s="193">
        <v>0</v>
      </c>
      <c r="AA7" s="261" t="b">
        <f t="shared" si="6"/>
        <v>1</v>
      </c>
      <c r="AB7" s="213">
        <f t="shared" si="7"/>
        <v>0.5</v>
      </c>
      <c r="AC7" s="214" t="b">
        <f t="shared" si="8"/>
        <v>1</v>
      </c>
      <c r="AD7" s="214" t="b">
        <f t="shared" si="9"/>
        <v>1</v>
      </c>
    </row>
    <row r="8" spans="1:30" ht="48" x14ac:dyDescent="0.25">
      <c r="A8" s="230" t="s">
        <v>48</v>
      </c>
      <c r="B8" s="217" t="s">
        <v>701</v>
      </c>
      <c r="C8" s="93" t="s">
        <v>83</v>
      </c>
      <c r="D8" s="149" t="s">
        <v>192</v>
      </c>
      <c r="E8" s="190" t="s">
        <v>297</v>
      </c>
      <c r="F8" s="191" t="s">
        <v>161</v>
      </c>
      <c r="G8" s="149" t="s">
        <v>780</v>
      </c>
      <c r="H8" s="224" t="s">
        <v>94</v>
      </c>
      <c r="I8" s="150">
        <v>2.09</v>
      </c>
      <c r="J8" s="146" t="s">
        <v>477</v>
      </c>
      <c r="K8" s="216">
        <v>2908083.05</v>
      </c>
      <c r="L8" s="225">
        <f t="shared" si="3"/>
        <v>1454041</v>
      </c>
      <c r="M8" s="226">
        <f t="shared" si="4"/>
        <v>1454042.0499999998</v>
      </c>
      <c r="N8" s="192">
        <v>0.5</v>
      </c>
      <c r="O8" s="227">
        <v>0</v>
      </c>
      <c r="P8" s="227">
        <v>0</v>
      </c>
      <c r="Q8" s="228">
        <v>0</v>
      </c>
      <c r="R8" s="228">
        <v>0</v>
      </c>
      <c r="S8" s="193">
        <v>0</v>
      </c>
      <c r="T8" s="193">
        <v>0</v>
      </c>
      <c r="U8" s="193">
        <f t="shared" si="5"/>
        <v>1454041</v>
      </c>
      <c r="V8" s="193">
        <v>0</v>
      </c>
      <c r="W8" s="193">
        <v>0</v>
      </c>
      <c r="X8" s="193">
        <v>0</v>
      </c>
      <c r="Y8" s="193">
        <v>0</v>
      </c>
      <c r="Z8" s="193">
        <v>0</v>
      </c>
      <c r="AA8" s="261" t="b">
        <f t="shared" si="6"/>
        <v>1</v>
      </c>
      <c r="AB8" s="213">
        <f t="shared" si="7"/>
        <v>0.5</v>
      </c>
      <c r="AC8" s="214" t="b">
        <f t="shared" si="8"/>
        <v>1</v>
      </c>
      <c r="AD8" s="214" t="b">
        <f t="shared" si="9"/>
        <v>1</v>
      </c>
    </row>
    <row r="9" spans="1:30" ht="15" x14ac:dyDescent="0.25">
      <c r="A9" s="230" t="s">
        <v>49</v>
      </c>
      <c r="B9" s="217" t="s">
        <v>585</v>
      </c>
      <c r="C9" s="93" t="s">
        <v>83</v>
      </c>
      <c r="D9" s="149" t="s">
        <v>200</v>
      </c>
      <c r="E9" s="190" t="s">
        <v>250</v>
      </c>
      <c r="F9" s="191" t="s">
        <v>163</v>
      </c>
      <c r="G9" s="149" t="s">
        <v>657</v>
      </c>
      <c r="H9" s="224" t="s">
        <v>93</v>
      </c>
      <c r="I9" s="150">
        <v>5.37</v>
      </c>
      <c r="J9" s="146" t="s">
        <v>475</v>
      </c>
      <c r="K9" s="216">
        <v>6000000</v>
      </c>
      <c r="L9" s="225">
        <f t="shared" si="3"/>
        <v>3000000</v>
      </c>
      <c r="M9" s="226">
        <f t="shared" si="4"/>
        <v>3000000</v>
      </c>
      <c r="N9" s="192">
        <v>0.5</v>
      </c>
      <c r="O9" s="227">
        <v>0</v>
      </c>
      <c r="P9" s="227">
        <v>0</v>
      </c>
      <c r="Q9" s="228">
        <v>0</v>
      </c>
      <c r="R9" s="228">
        <v>0</v>
      </c>
      <c r="S9" s="193">
        <v>0</v>
      </c>
      <c r="T9" s="193">
        <v>0</v>
      </c>
      <c r="U9" s="193">
        <f t="shared" si="5"/>
        <v>3000000</v>
      </c>
      <c r="V9" s="193">
        <v>0</v>
      </c>
      <c r="W9" s="193">
        <v>0</v>
      </c>
      <c r="X9" s="193">
        <v>0</v>
      </c>
      <c r="Y9" s="193">
        <v>0</v>
      </c>
      <c r="Z9" s="193">
        <v>0</v>
      </c>
      <c r="AA9" s="261" t="b">
        <f t="shared" si="6"/>
        <v>1</v>
      </c>
      <c r="AB9" s="213">
        <f t="shared" si="7"/>
        <v>0.5</v>
      </c>
      <c r="AC9" s="214" t="b">
        <f t="shared" si="8"/>
        <v>1</v>
      </c>
      <c r="AD9" s="214" t="b">
        <f t="shared" si="9"/>
        <v>1</v>
      </c>
    </row>
    <row r="10" spans="1:30" ht="36" x14ac:dyDescent="0.25">
      <c r="A10" s="230" t="s">
        <v>50</v>
      </c>
      <c r="B10" s="217" t="s">
        <v>702</v>
      </c>
      <c r="C10" s="93" t="s">
        <v>83</v>
      </c>
      <c r="D10" s="149" t="s">
        <v>395</v>
      </c>
      <c r="E10" s="190" t="s">
        <v>364</v>
      </c>
      <c r="F10" s="191" t="s">
        <v>150</v>
      </c>
      <c r="G10" s="149" t="s">
        <v>781</v>
      </c>
      <c r="H10" s="224" t="s">
        <v>95</v>
      </c>
      <c r="I10" s="150">
        <v>0.33400000000000002</v>
      </c>
      <c r="J10" s="146" t="s">
        <v>485</v>
      </c>
      <c r="K10" s="216">
        <v>585786.61</v>
      </c>
      <c r="L10" s="225">
        <f t="shared" si="3"/>
        <v>292893</v>
      </c>
      <c r="M10" s="226">
        <f t="shared" si="4"/>
        <v>292893.61</v>
      </c>
      <c r="N10" s="192">
        <v>0.5</v>
      </c>
      <c r="O10" s="227">
        <v>0</v>
      </c>
      <c r="P10" s="227">
        <v>0</v>
      </c>
      <c r="Q10" s="228">
        <v>0</v>
      </c>
      <c r="R10" s="228">
        <v>0</v>
      </c>
      <c r="S10" s="193">
        <v>0</v>
      </c>
      <c r="T10" s="193">
        <v>0</v>
      </c>
      <c r="U10" s="193">
        <f t="shared" si="5"/>
        <v>292893</v>
      </c>
      <c r="V10" s="193">
        <v>0</v>
      </c>
      <c r="W10" s="193">
        <v>0</v>
      </c>
      <c r="X10" s="193">
        <v>0</v>
      </c>
      <c r="Y10" s="193">
        <v>0</v>
      </c>
      <c r="Z10" s="193">
        <v>0</v>
      </c>
      <c r="AA10" s="261" t="b">
        <f t="shared" si="6"/>
        <v>1</v>
      </c>
      <c r="AB10" s="213">
        <f t="shared" si="7"/>
        <v>0.5</v>
      </c>
      <c r="AC10" s="214" t="b">
        <f t="shared" si="8"/>
        <v>1</v>
      </c>
      <c r="AD10" s="214" t="b">
        <f t="shared" si="9"/>
        <v>1</v>
      </c>
    </row>
    <row r="11" spans="1:30" ht="15" x14ac:dyDescent="0.25">
      <c r="A11" s="230" t="s">
        <v>51</v>
      </c>
      <c r="B11" s="217" t="s">
        <v>703</v>
      </c>
      <c r="C11" s="93" t="s">
        <v>83</v>
      </c>
      <c r="D11" s="149" t="s">
        <v>354</v>
      </c>
      <c r="E11" s="190" t="s">
        <v>342</v>
      </c>
      <c r="F11" s="191" t="s">
        <v>161</v>
      </c>
      <c r="G11" s="149" t="s">
        <v>782</v>
      </c>
      <c r="H11" s="224" t="s">
        <v>94</v>
      </c>
      <c r="I11" s="150">
        <v>0.503</v>
      </c>
      <c r="J11" s="146" t="s">
        <v>662</v>
      </c>
      <c r="K11" s="216">
        <v>332328.98</v>
      </c>
      <c r="L11" s="225">
        <f t="shared" si="3"/>
        <v>166164</v>
      </c>
      <c r="M11" s="226">
        <f t="shared" si="4"/>
        <v>166164.97999999998</v>
      </c>
      <c r="N11" s="192">
        <v>0.5</v>
      </c>
      <c r="O11" s="227">
        <v>0</v>
      </c>
      <c r="P11" s="227">
        <v>0</v>
      </c>
      <c r="Q11" s="228">
        <v>0</v>
      </c>
      <c r="R11" s="228">
        <v>0</v>
      </c>
      <c r="S11" s="193">
        <v>0</v>
      </c>
      <c r="T11" s="193">
        <v>0</v>
      </c>
      <c r="U11" s="193">
        <f t="shared" si="5"/>
        <v>166164</v>
      </c>
      <c r="V11" s="193">
        <v>0</v>
      </c>
      <c r="W11" s="193">
        <v>0</v>
      </c>
      <c r="X11" s="193">
        <v>0</v>
      </c>
      <c r="Y11" s="193">
        <v>0</v>
      </c>
      <c r="Z11" s="193">
        <v>0</v>
      </c>
      <c r="AA11" s="261" t="b">
        <f t="shared" si="6"/>
        <v>1</v>
      </c>
      <c r="AB11" s="213">
        <f t="shared" si="7"/>
        <v>0.5</v>
      </c>
      <c r="AC11" s="214" t="b">
        <f t="shared" si="8"/>
        <v>1</v>
      </c>
      <c r="AD11" s="214" t="b">
        <f t="shared" si="9"/>
        <v>1</v>
      </c>
    </row>
    <row r="12" spans="1:30" ht="15" x14ac:dyDescent="0.25">
      <c r="A12" s="230" t="s">
        <v>52</v>
      </c>
      <c r="B12" s="217" t="s">
        <v>704</v>
      </c>
      <c r="C12" s="93" t="s">
        <v>83</v>
      </c>
      <c r="D12" s="149" t="s">
        <v>381</v>
      </c>
      <c r="E12" s="190" t="s">
        <v>382</v>
      </c>
      <c r="F12" s="191" t="s">
        <v>163</v>
      </c>
      <c r="G12" s="149" t="s">
        <v>783</v>
      </c>
      <c r="H12" s="224" t="s">
        <v>93</v>
      </c>
      <c r="I12" s="150">
        <v>0.34499999999999997</v>
      </c>
      <c r="J12" s="146" t="s">
        <v>479</v>
      </c>
      <c r="K12" s="216">
        <v>661786.24</v>
      </c>
      <c r="L12" s="225">
        <f t="shared" si="3"/>
        <v>330893</v>
      </c>
      <c r="M12" s="226">
        <f t="shared" si="4"/>
        <v>330893.24</v>
      </c>
      <c r="N12" s="192">
        <v>0.5</v>
      </c>
      <c r="O12" s="227">
        <v>0</v>
      </c>
      <c r="P12" s="227">
        <v>0</v>
      </c>
      <c r="Q12" s="228">
        <v>0</v>
      </c>
      <c r="R12" s="228">
        <v>0</v>
      </c>
      <c r="S12" s="193">
        <v>0</v>
      </c>
      <c r="T12" s="193">
        <v>0</v>
      </c>
      <c r="U12" s="193">
        <f t="shared" si="5"/>
        <v>330893</v>
      </c>
      <c r="V12" s="193">
        <v>0</v>
      </c>
      <c r="W12" s="193">
        <v>0</v>
      </c>
      <c r="X12" s="193">
        <v>0</v>
      </c>
      <c r="Y12" s="193">
        <v>0</v>
      </c>
      <c r="Z12" s="193">
        <v>0</v>
      </c>
      <c r="AA12" s="261" t="b">
        <f t="shared" si="6"/>
        <v>1</v>
      </c>
      <c r="AB12" s="213">
        <f t="shared" si="7"/>
        <v>0.5</v>
      </c>
      <c r="AC12" s="214" t="b">
        <f t="shared" si="8"/>
        <v>1</v>
      </c>
      <c r="AD12" s="214" t="b">
        <f t="shared" si="9"/>
        <v>1</v>
      </c>
    </row>
    <row r="13" spans="1:30" ht="24" x14ac:dyDescent="0.25">
      <c r="A13" s="230" t="s">
        <v>53</v>
      </c>
      <c r="B13" s="217" t="s">
        <v>705</v>
      </c>
      <c r="C13" s="93" t="s">
        <v>83</v>
      </c>
      <c r="D13" s="149" t="s">
        <v>195</v>
      </c>
      <c r="E13" s="190" t="s">
        <v>266</v>
      </c>
      <c r="F13" s="191" t="s">
        <v>150</v>
      </c>
      <c r="G13" s="149" t="s">
        <v>784</v>
      </c>
      <c r="H13" s="224" t="s">
        <v>94</v>
      </c>
      <c r="I13" s="150">
        <v>0.84899999999999998</v>
      </c>
      <c r="J13" s="146" t="s">
        <v>665</v>
      </c>
      <c r="K13" s="216">
        <v>779048.51</v>
      </c>
      <c r="L13" s="225">
        <f t="shared" si="3"/>
        <v>389524</v>
      </c>
      <c r="M13" s="226">
        <f t="shared" si="4"/>
        <v>389524.51</v>
      </c>
      <c r="N13" s="192">
        <v>0.5</v>
      </c>
      <c r="O13" s="227">
        <v>0</v>
      </c>
      <c r="P13" s="227">
        <v>0</v>
      </c>
      <c r="Q13" s="228">
        <v>0</v>
      </c>
      <c r="R13" s="228">
        <v>0</v>
      </c>
      <c r="S13" s="193">
        <v>0</v>
      </c>
      <c r="T13" s="193">
        <v>0</v>
      </c>
      <c r="U13" s="193">
        <f t="shared" si="5"/>
        <v>389524</v>
      </c>
      <c r="V13" s="193">
        <v>0</v>
      </c>
      <c r="W13" s="193">
        <v>0</v>
      </c>
      <c r="X13" s="193">
        <v>0</v>
      </c>
      <c r="Y13" s="193">
        <v>0</v>
      </c>
      <c r="Z13" s="193">
        <v>0</v>
      </c>
      <c r="AA13" s="261" t="b">
        <f t="shared" si="6"/>
        <v>1</v>
      </c>
      <c r="AB13" s="213">
        <f t="shared" si="7"/>
        <v>0.5</v>
      </c>
      <c r="AC13" s="214" t="b">
        <f t="shared" si="8"/>
        <v>1</v>
      </c>
      <c r="AD13" s="214" t="b">
        <f t="shared" si="9"/>
        <v>1</v>
      </c>
    </row>
    <row r="14" spans="1:30" ht="24" x14ac:dyDescent="0.25">
      <c r="A14" s="230" t="s">
        <v>54</v>
      </c>
      <c r="B14" s="217" t="s">
        <v>706</v>
      </c>
      <c r="C14" s="93" t="s">
        <v>83</v>
      </c>
      <c r="D14" s="149" t="s">
        <v>384</v>
      </c>
      <c r="E14" s="190" t="s">
        <v>385</v>
      </c>
      <c r="F14" s="191" t="s">
        <v>164</v>
      </c>
      <c r="G14" s="149" t="s">
        <v>785</v>
      </c>
      <c r="H14" s="224" t="s">
        <v>93</v>
      </c>
      <c r="I14" s="150">
        <v>0.51</v>
      </c>
      <c r="J14" s="146" t="s">
        <v>662</v>
      </c>
      <c r="K14" s="216">
        <v>962346.88</v>
      </c>
      <c r="L14" s="225">
        <f t="shared" si="3"/>
        <v>481173</v>
      </c>
      <c r="M14" s="226">
        <f t="shared" si="4"/>
        <v>481173.88</v>
      </c>
      <c r="N14" s="192">
        <v>0.5</v>
      </c>
      <c r="O14" s="227">
        <v>0</v>
      </c>
      <c r="P14" s="227">
        <v>0</v>
      </c>
      <c r="Q14" s="228">
        <v>0</v>
      </c>
      <c r="R14" s="228">
        <v>0</v>
      </c>
      <c r="S14" s="193">
        <v>0</v>
      </c>
      <c r="T14" s="193">
        <v>0</v>
      </c>
      <c r="U14" s="193">
        <f t="shared" si="5"/>
        <v>481173</v>
      </c>
      <c r="V14" s="193">
        <v>0</v>
      </c>
      <c r="W14" s="193">
        <v>0</v>
      </c>
      <c r="X14" s="193">
        <v>0</v>
      </c>
      <c r="Y14" s="193">
        <v>0</v>
      </c>
      <c r="Z14" s="193">
        <v>0</v>
      </c>
      <c r="AA14" s="261" t="b">
        <f t="shared" si="6"/>
        <v>1</v>
      </c>
      <c r="AB14" s="213">
        <f t="shared" si="7"/>
        <v>0.5</v>
      </c>
      <c r="AC14" s="214" t="b">
        <f t="shared" si="8"/>
        <v>1</v>
      </c>
      <c r="AD14" s="214" t="b">
        <f t="shared" si="9"/>
        <v>1</v>
      </c>
    </row>
    <row r="15" spans="1:30" ht="24" x14ac:dyDescent="0.25">
      <c r="A15" s="230" t="s">
        <v>55</v>
      </c>
      <c r="B15" s="217" t="s">
        <v>707</v>
      </c>
      <c r="C15" s="93" t="s">
        <v>83</v>
      </c>
      <c r="D15" s="149" t="s">
        <v>693</v>
      </c>
      <c r="E15" s="190" t="s">
        <v>277</v>
      </c>
      <c r="F15" s="191" t="s">
        <v>167</v>
      </c>
      <c r="G15" s="149" t="s">
        <v>786</v>
      </c>
      <c r="H15" s="224" t="s">
        <v>94</v>
      </c>
      <c r="I15" s="150">
        <v>0.87</v>
      </c>
      <c r="J15" s="146" t="s">
        <v>477</v>
      </c>
      <c r="K15" s="216">
        <v>1002607.14</v>
      </c>
      <c r="L15" s="225">
        <f t="shared" si="3"/>
        <v>501303</v>
      </c>
      <c r="M15" s="226">
        <f t="shared" si="4"/>
        <v>501304.14</v>
      </c>
      <c r="N15" s="192">
        <v>0.5</v>
      </c>
      <c r="O15" s="227">
        <v>0</v>
      </c>
      <c r="P15" s="227">
        <v>0</v>
      </c>
      <c r="Q15" s="228">
        <v>0</v>
      </c>
      <c r="R15" s="228">
        <v>0</v>
      </c>
      <c r="S15" s="193">
        <v>0</v>
      </c>
      <c r="T15" s="193">
        <v>0</v>
      </c>
      <c r="U15" s="193">
        <f t="shared" si="5"/>
        <v>501303</v>
      </c>
      <c r="V15" s="193">
        <v>0</v>
      </c>
      <c r="W15" s="193">
        <v>0</v>
      </c>
      <c r="X15" s="193">
        <v>0</v>
      </c>
      <c r="Y15" s="193">
        <v>0</v>
      </c>
      <c r="Z15" s="193">
        <v>0</v>
      </c>
      <c r="AA15" s="261" t="b">
        <f t="shared" si="6"/>
        <v>1</v>
      </c>
      <c r="AB15" s="213">
        <f t="shared" si="7"/>
        <v>0.5</v>
      </c>
      <c r="AC15" s="214" t="b">
        <f t="shared" si="8"/>
        <v>1</v>
      </c>
      <c r="AD15" s="214" t="b">
        <f t="shared" si="9"/>
        <v>1</v>
      </c>
    </row>
    <row r="16" spans="1:30" ht="15" x14ac:dyDescent="0.25">
      <c r="A16" s="230" t="s">
        <v>56</v>
      </c>
      <c r="B16" s="217" t="s">
        <v>708</v>
      </c>
      <c r="C16" s="93" t="s">
        <v>83</v>
      </c>
      <c r="D16" s="149" t="s">
        <v>176</v>
      </c>
      <c r="E16" s="190" t="s">
        <v>242</v>
      </c>
      <c r="F16" s="191" t="s">
        <v>157</v>
      </c>
      <c r="G16" s="149" t="s">
        <v>787</v>
      </c>
      <c r="H16" s="224" t="s">
        <v>94</v>
      </c>
      <c r="I16" s="150">
        <v>0.91200000000000003</v>
      </c>
      <c r="J16" s="146" t="s">
        <v>479</v>
      </c>
      <c r="K16" s="216">
        <v>1043448.19</v>
      </c>
      <c r="L16" s="225">
        <f t="shared" si="3"/>
        <v>521724</v>
      </c>
      <c r="M16" s="226">
        <f t="shared" si="4"/>
        <v>521724.18999999994</v>
      </c>
      <c r="N16" s="192">
        <v>0.5</v>
      </c>
      <c r="O16" s="227">
        <v>0</v>
      </c>
      <c r="P16" s="227">
        <v>0</v>
      </c>
      <c r="Q16" s="228">
        <v>0</v>
      </c>
      <c r="R16" s="228">
        <v>0</v>
      </c>
      <c r="S16" s="193">
        <v>0</v>
      </c>
      <c r="T16" s="193">
        <v>0</v>
      </c>
      <c r="U16" s="193">
        <f t="shared" si="5"/>
        <v>521724</v>
      </c>
      <c r="V16" s="193">
        <v>0</v>
      </c>
      <c r="W16" s="193">
        <v>0</v>
      </c>
      <c r="X16" s="193">
        <v>0</v>
      </c>
      <c r="Y16" s="193">
        <v>0</v>
      </c>
      <c r="Z16" s="193">
        <v>0</v>
      </c>
      <c r="AA16" s="261" t="b">
        <f t="shared" si="6"/>
        <v>1</v>
      </c>
      <c r="AB16" s="213">
        <f t="shared" si="0"/>
        <v>0.5</v>
      </c>
      <c r="AC16" s="214" t="b">
        <f t="shared" si="1"/>
        <v>1</v>
      </c>
      <c r="AD16" s="214" t="b">
        <f t="shared" si="2"/>
        <v>1</v>
      </c>
    </row>
    <row r="17" spans="1:30" ht="36" x14ac:dyDescent="0.25">
      <c r="A17" s="230" t="s">
        <v>57</v>
      </c>
      <c r="B17" s="217" t="s">
        <v>709</v>
      </c>
      <c r="C17" s="93" t="s">
        <v>83</v>
      </c>
      <c r="D17" s="149" t="s">
        <v>400</v>
      </c>
      <c r="E17" s="190" t="s">
        <v>231</v>
      </c>
      <c r="F17" s="191" t="s">
        <v>151</v>
      </c>
      <c r="G17" s="149" t="s">
        <v>788</v>
      </c>
      <c r="H17" s="224" t="s">
        <v>93</v>
      </c>
      <c r="I17" s="150">
        <v>0.30099999999999999</v>
      </c>
      <c r="J17" s="146" t="s">
        <v>479</v>
      </c>
      <c r="K17" s="216">
        <v>1560530</v>
      </c>
      <c r="L17" s="225">
        <f t="shared" si="3"/>
        <v>780265</v>
      </c>
      <c r="M17" s="226">
        <f t="shared" si="4"/>
        <v>780265</v>
      </c>
      <c r="N17" s="192">
        <v>0.5</v>
      </c>
      <c r="O17" s="227">
        <v>0</v>
      </c>
      <c r="P17" s="227">
        <v>0</v>
      </c>
      <c r="Q17" s="228">
        <v>0</v>
      </c>
      <c r="R17" s="228">
        <v>0</v>
      </c>
      <c r="S17" s="193">
        <v>0</v>
      </c>
      <c r="T17" s="193">
        <v>0</v>
      </c>
      <c r="U17" s="193">
        <f t="shared" si="5"/>
        <v>780265</v>
      </c>
      <c r="V17" s="193">
        <v>0</v>
      </c>
      <c r="W17" s="193">
        <v>0</v>
      </c>
      <c r="X17" s="193">
        <v>0</v>
      </c>
      <c r="Y17" s="193">
        <v>0</v>
      </c>
      <c r="Z17" s="193">
        <v>0</v>
      </c>
      <c r="AA17" s="261" t="b">
        <f t="shared" si="6"/>
        <v>1</v>
      </c>
      <c r="AB17" s="213">
        <f t="shared" si="0"/>
        <v>0.5</v>
      </c>
      <c r="AC17" s="214" t="b">
        <f t="shared" si="1"/>
        <v>1</v>
      </c>
      <c r="AD17" s="214" t="b">
        <f t="shared" si="2"/>
        <v>1</v>
      </c>
    </row>
    <row r="18" spans="1:30" ht="36" x14ac:dyDescent="0.25">
      <c r="A18" s="230" t="s">
        <v>58</v>
      </c>
      <c r="B18" s="217" t="s">
        <v>710</v>
      </c>
      <c r="C18" s="93" t="s">
        <v>83</v>
      </c>
      <c r="D18" s="149" t="s">
        <v>222</v>
      </c>
      <c r="E18" s="190" t="s">
        <v>247</v>
      </c>
      <c r="F18" s="191" t="s">
        <v>152</v>
      </c>
      <c r="G18" s="149" t="s">
        <v>789</v>
      </c>
      <c r="H18" s="224" t="s">
        <v>94</v>
      </c>
      <c r="I18" s="150">
        <v>0.745</v>
      </c>
      <c r="J18" s="146" t="s">
        <v>475</v>
      </c>
      <c r="K18" s="216">
        <v>2818613.19</v>
      </c>
      <c r="L18" s="225">
        <f t="shared" si="3"/>
        <v>1409306</v>
      </c>
      <c r="M18" s="226">
        <f t="shared" si="4"/>
        <v>1409307.19</v>
      </c>
      <c r="N18" s="192">
        <v>0.5</v>
      </c>
      <c r="O18" s="227">
        <v>0</v>
      </c>
      <c r="P18" s="227">
        <v>0</v>
      </c>
      <c r="Q18" s="228">
        <v>0</v>
      </c>
      <c r="R18" s="228">
        <v>0</v>
      </c>
      <c r="S18" s="193">
        <v>0</v>
      </c>
      <c r="T18" s="193">
        <v>0</v>
      </c>
      <c r="U18" s="193">
        <f t="shared" si="5"/>
        <v>1409306</v>
      </c>
      <c r="V18" s="193">
        <v>0</v>
      </c>
      <c r="W18" s="193">
        <v>0</v>
      </c>
      <c r="X18" s="193">
        <v>0</v>
      </c>
      <c r="Y18" s="193">
        <v>0</v>
      </c>
      <c r="Z18" s="193">
        <v>0</v>
      </c>
      <c r="AA18" s="261" t="b">
        <f t="shared" si="6"/>
        <v>1</v>
      </c>
      <c r="AB18" s="213">
        <f t="shared" si="0"/>
        <v>0.5</v>
      </c>
      <c r="AC18" s="214" t="b">
        <f t="shared" si="1"/>
        <v>1</v>
      </c>
      <c r="AD18" s="214" t="b">
        <f t="shared" si="2"/>
        <v>1</v>
      </c>
    </row>
    <row r="19" spans="1:30" ht="24" x14ac:dyDescent="0.25">
      <c r="A19" s="230" t="s">
        <v>59</v>
      </c>
      <c r="B19" s="217" t="s">
        <v>711</v>
      </c>
      <c r="C19" s="93" t="s">
        <v>83</v>
      </c>
      <c r="D19" s="149" t="s">
        <v>396</v>
      </c>
      <c r="E19" s="190" t="s">
        <v>375</v>
      </c>
      <c r="F19" s="191" t="s">
        <v>156</v>
      </c>
      <c r="G19" s="149" t="s">
        <v>790</v>
      </c>
      <c r="H19" s="224" t="s">
        <v>94</v>
      </c>
      <c r="I19" s="150">
        <v>0.23</v>
      </c>
      <c r="J19" s="146" t="s">
        <v>854</v>
      </c>
      <c r="K19" s="216">
        <v>1097504.47</v>
      </c>
      <c r="L19" s="225">
        <f t="shared" si="3"/>
        <v>548752</v>
      </c>
      <c r="M19" s="226">
        <f t="shared" si="4"/>
        <v>548752.47</v>
      </c>
      <c r="N19" s="192">
        <v>0.5</v>
      </c>
      <c r="O19" s="227">
        <v>0</v>
      </c>
      <c r="P19" s="227">
        <v>0</v>
      </c>
      <c r="Q19" s="228">
        <v>0</v>
      </c>
      <c r="R19" s="228">
        <v>0</v>
      </c>
      <c r="S19" s="193">
        <v>0</v>
      </c>
      <c r="T19" s="193">
        <v>0</v>
      </c>
      <c r="U19" s="193">
        <f t="shared" si="5"/>
        <v>548752</v>
      </c>
      <c r="V19" s="193">
        <v>0</v>
      </c>
      <c r="W19" s="193">
        <v>0</v>
      </c>
      <c r="X19" s="193">
        <v>0</v>
      </c>
      <c r="Y19" s="193">
        <v>0</v>
      </c>
      <c r="Z19" s="193">
        <v>0</v>
      </c>
      <c r="AA19" s="261" t="b">
        <f t="shared" si="6"/>
        <v>1</v>
      </c>
      <c r="AB19" s="213">
        <f t="shared" si="0"/>
        <v>0.5</v>
      </c>
      <c r="AC19" s="214" t="b">
        <f t="shared" si="1"/>
        <v>1</v>
      </c>
      <c r="AD19" s="214" t="b">
        <f t="shared" si="2"/>
        <v>1</v>
      </c>
    </row>
    <row r="20" spans="1:30" ht="48" x14ac:dyDescent="0.25">
      <c r="A20" s="230" t="s">
        <v>60</v>
      </c>
      <c r="B20" s="217" t="s">
        <v>712</v>
      </c>
      <c r="C20" s="93" t="s">
        <v>83</v>
      </c>
      <c r="D20" s="149" t="s">
        <v>397</v>
      </c>
      <c r="E20" s="190" t="s">
        <v>383</v>
      </c>
      <c r="F20" s="191" t="s">
        <v>164</v>
      </c>
      <c r="G20" s="149" t="s">
        <v>791</v>
      </c>
      <c r="H20" s="224" t="s">
        <v>94</v>
      </c>
      <c r="I20" s="150">
        <v>0.33600000000000002</v>
      </c>
      <c r="J20" s="146" t="s">
        <v>670</v>
      </c>
      <c r="K20" s="216">
        <v>501963</v>
      </c>
      <c r="L20" s="225">
        <f t="shared" si="3"/>
        <v>301177</v>
      </c>
      <c r="M20" s="226">
        <f t="shared" si="4"/>
        <v>200786</v>
      </c>
      <c r="N20" s="192">
        <v>0.6</v>
      </c>
      <c r="O20" s="227">
        <v>0</v>
      </c>
      <c r="P20" s="227">
        <v>0</v>
      </c>
      <c r="Q20" s="228">
        <v>0</v>
      </c>
      <c r="R20" s="228">
        <v>0</v>
      </c>
      <c r="S20" s="193">
        <v>0</v>
      </c>
      <c r="T20" s="193">
        <v>0</v>
      </c>
      <c r="U20" s="193">
        <f t="shared" si="5"/>
        <v>301177</v>
      </c>
      <c r="V20" s="193">
        <v>0</v>
      </c>
      <c r="W20" s="193">
        <v>0</v>
      </c>
      <c r="X20" s="193">
        <v>0</v>
      </c>
      <c r="Y20" s="193">
        <v>0</v>
      </c>
      <c r="Z20" s="193">
        <v>0</v>
      </c>
      <c r="AA20" s="261" t="b">
        <f t="shared" si="6"/>
        <v>1</v>
      </c>
      <c r="AB20" s="213">
        <f t="shared" si="0"/>
        <v>0.6</v>
      </c>
      <c r="AC20" s="214" t="b">
        <f t="shared" si="1"/>
        <v>1</v>
      </c>
      <c r="AD20" s="214" t="b">
        <f t="shared" si="2"/>
        <v>1</v>
      </c>
    </row>
    <row r="21" spans="1:30" ht="24" x14ac:dyDescent="0.25">
      <c r="A21" s="230" t="s">
        <v>61</v>
      </c>
      <c r="B21" s="217" t="s">
        <v>713</v>
      </c>
      <c r="C21" s="93" t="s">
        <v>83</v>
      </c>
      <c r="D21" s="149" t="s">
        <v>212</v>
      </c>
      <c r="E21" s="190" t="s">
        <v>291</v>
      </c>
      <c r="F21" s="191" t="s">
        <v>154</v>
      </c>
      <c r="G21" s="149" t="s">
        <v>792</v>
      </c>
      <c r="H21" s="224" t="s">
        <v>94</v>
      </c>
      <c r="I21" s="150">
        <v>0.36</v>
      </c>
      <c r="J21" s="146" t="s">
        <v>479</v>
      </c>
      <c r="K21" s="216">
        <v>194619.61</v>
      </c>
      <c r="L21" s="225">
        <f t="shared" si="3"/>
        <v>116771</v>
      </c>
      <c r="M21" s="226">
        <f t="shared" si="4"/>
        <v>77848.609999999986</v>
      </c>
      <c r="N21" s="192">
        <v>0.6</v>
      </c>
      <c r="O21" s="227">
        <v>0</v>
      </c>
      <c r="P21" s="227">
        <v>0</v>
      </c>
      <c r="Q21" s="228">
        <v>0</v>
      </c>
      <c r="R21" s="228">
        <v>0</v>
      </c>
      <c r="S21" s="193">
        <v>0</v>
      </c>
      <c r="T21" s="193">
        <v>0</v>
      </c>
      <c r="U21" s="193">
        <f t="shared" si="5"/>
        <v>116771</v>
      </c>
      <c r="V21" s="193">
        <v>0</v>
      </c>
      <c r="W21" s="193">
        <v>0</v>
      </c>
      <c r="X21" s="193">
        <v>0</v>
      </c>
      <c r="Y21" s="193">
        <v>0</v>
      </c>
      <c r="Z21" s="193">
        <v>0</v>
      </c>
      <c r="AA21" s="261" t="b">
        <f t="shared" si="6"/>
        <v>1</v>
      </c>
      <c r="AB21" s="213">
        <f t="shared" si="0"/>
        <v>0.6</v>
      </c>
      <c r="AC21" s="214" t="b">
        <f t="shared" si="1"/>
        <v>1</v>
      </c>
      <c r="AD21" s="214" t="b">
        <f t="shared" si="2"/>
        <v>1</v>
      </c>
    </row>
    <row r="22" spans="1:30" ht="24" x14ac:dyDescent="0.25">
      <c r="A22" s="230" t="s">
        <v>62</v>
      </c>
      <c r="B22" s="217" t="s">
        <v>714</v>
      </c>
      <c r="C22" s="93" t="s">
        <v>83</v>
      </c>
      <c r="D22" s="149" t="s">
        <v>177</v>
      </c>
      <c r="E22" s="190" t="s">
        <v>288</v>
      </c>
      <c r="F22" s="191" t="s">
        <v>160</v>
      </c>
      <c r="G22" s="149" t="s">
        <v>793</v>
      </c>
      <c r="H22" s="224" t="s">
        <v>94</v>
      </c>
      <c r="I22" s="150">
        <v>0.627</v>
      </c>
      <c r="J22" s="146" t="s">
        <v>479</v>
      </c>
      <c r="K22" s="216">
        <v>470667.26</v>
      </c>
      <c r="L22" s="225">
        <f t="shared" ref="L22" si="10">ROUNDDOWN(K22*N22,0)</f>
        <v>235333</v>
      </c>
      <c r="M22" s="226">
        <f t="shared" ref="M22" si="11">K22-L22</f>
        <v>235334.26</v>
      </c>
      <c r="N22" s="192">
        <v>0.5</v>
      </c>
      <c r="O22" s="227">
        <v>0</v>
      </c>
      <c r="P22" s="227">
        <v>0</v>
      </c>
      <c r="Q22" s="228">
        <v>0</v>
      </c>
      <c r="R22" s="228">
        <v>0</v>
      </c>
      <c r="S22" s="193">
        <v>0</v>
      </c>
      <c r="T22" s="193">
        <v>0</v>
      </c>
      <c r="U22" s="193">
        <f t="shared" si="5"/>
        <v>235333</v>
      </c>
      <c r="V22" s="193">
        <v>0</v>
      </c>
      <c r="W22" s="193">
        <v>0</v>
      </c>
      <c r="X22" s="193">
        <v>0</v>
      </c>
      <c r="Y22" s="193">
        <v>0</v>
      </c>
      <c r="Z22" s="193">
        <v>0</v>
      </c>
      <c r="AA22" s="261" t="b">
        <f t="shared" si="6"/>
        <v>1</v>
      </c>
      <c r="AB22" s="213">
        <f t="shared" ref="AB22" si="12">ROUND(L22/K22,4)</f>
        <v>0.5</v>
      </c>
      <c r="AC22" s="214" t="b">
        <f t="shared" ref="AC22" si="13">AB22=N22</f>
        <v>1</v>
      </c>
      <c r="AD22" s="214" t="b">
        <f t="shared" ref="AD22" si="14">K22=L22+M22</f>
        <v>1</v>
      </c>
    </row>
    <row r="23" spans="1:30" ht="15" x14ac:dyDescent="0.25">
      <c r="A23" s="230" t="s">
        <v>63</v>
      </c>
      <c r="B23" s="217" t="s">
        <v>715</v>
      </c>
      <c r="C23" s="93" t="s">
        <v>83</v>
      </c>
      <c r="D23" s="149" t="s">
        <v>214</v>
      </c>
      <c r="E23" s="190" t="s">
        <v>233</v>
      </c>
      <c r="F23" s="191" t="s">
        <v>151</v>
      </c>
      <c r="G23" s="149" t="s">
        <v>794</v>
      </c>
      <c r="H23" s="224" t="s">
        <v>94</v>
      </c>
      <c r="I23" s="150">
        <v>0.99099999999999999</v>
      </c>
      <c r="J23" s="146" t="s">
        <v>664</v>
      </c>
      <c r="K23" s="216">
        <v>1180052.6200000001</v>
      </c>
      <c r="L23" s="225">
        <f t="shared" si="3"/>
        <v>590026</v>
      </c>
      <c r="M23" s="226">
        <f t="shared" si="4"/>
        <v>590026.62000000011</v>
      </c>
      <c r="N23" s="192">
        <v>0.5</v>
      </c>
      <c r="O23" s="227">
        <v>0</v>
      </c>
      <c r="P23" s="227">
        <v>0</v>
      </c>
      <c r="Q23" s="228">
        <v>0</v>
      </c>
      <c r="R23" s="228">
        <v>0</v>
      </c>
      <c r="S23" s="193">
        <v>0</v>
      </c>
      <c r="T23" s="193">
        <v>0</v>
      </c>
      <c r="U23" s="193">
        <f t="shared" si="5"/>
        <v>590026</v>
      </c>
      <c r="V23" s="193">
        <v>0</v>
      </c>
      <c r="W23" s="193">
        <v>0</v>
      </c>
      <c r="X23" s="193">
        <v>0</v>
      </c>
      <c r="Y23" s="193">
        <v>0</v>
      </c>
      <c r="Z23" s="193">
        <v>0</v>
      </c>
      <c r="AA23" s="261" t="b">
        <f t="shared" si="6"/>
        <v>1</v>
      </c>
      <c r="AB23" s="213">
        <f t="shared" si="0"/>
        <v>0.5</v>
      </c>
      <c r="AC23" s="214" t="b">
        <f t="shared" si="1"/>
        <v>1</v>
      </c>
      <c r="AD23" s="214" t="b">
        <f t="shared" si="2"/>
        <v>1</v>
      </c>
    </row>
    <row r="24" spans="1:30" ht="24" x14ac:dyDescent="0.25">
      <c r="A24" s="230" t="s">
        <v>64</v>
      </c>
      <c r="B24" s="217" t="s">
        <v>716</v>
      </c>
      <c r="C24" s="93" t="s">
        <v>83</v>
      </c>
      <c r="D24" s="149" t="s">
        <v>694</v>
      </c>
      <c r="E24" s="190" t="s">
        <v>376</v>
      </c>
      <c r="F24" s="191" t="s">
        <v>157</v>
      </c>
      <c r="G24" s="149" t="s">
        <v>795</v>
      </c>
      <c r="H24" s="224" t="s">
        <v>94</v>
      </c>
      <c r="I24" s="150">
        <v>0.92300000000000004</v>
      </c>
      <c r="J24" s="146" t="s">
        <v>482</v>
      </c>
      <c r="K24" s="216">
        <v>1265345.3799999999</v>
      </c>
      <c r="L24" s="225">
        <f t="shared" si="3"/>
        <v>632672</v>
      </c>
      <c r="M24" s="226">
        <f t="shared" si="4"/>
        <v>632673.37999999989</v>
      </c>
      <c r="N24" s="192">
        <v>0.5</v>
      </c>
      <c r="O24" s="227">
        <v>0</v>
      </c>
      <c r="P24" s="227">
        <v>0</v>
      </c>
      <c r="Q24" s="228">
        <v>0</v>
      </c>
      <c r="R24" s="228">
        <v>0</v>
      </c>
      <c r="S24" s="193">
        <v>0</v>
      </c>
      <c r="T24" s="193">
        <v>0</v>
      </c>
      <c r="U24" s="193">
        <f t="shared" si="5"/>
        <v>632672</v>
      </c>
      <c r="V24" s="193">
        <v>0</v>
      </c>
      <c r="W24" s="193">
        <v>0</v>
      </c>
      <c r="X24" s="193">
        <v>0</v>
      </c>
      <c r="Y24" s="193">
        <v>0</v>
      </c>
      <c r="Z24" s="193">
        <v>0</v>
      </c>
      <c r="AA24" s="261" t="b">
        <f t="shared" si="6"/>
        <v>1</v>
      </c>
      <c r="AB24" s="213">
        <f t="shared" si="0"/>
        <v>0.5</v>
      </c>
      <c r="AC24" s="214" t="b">
        <f t="shared" si="1"/>
        <v>1</v>
      </c>
      <c r="AD24" s="214" t="b">
        <f t="shared" si="2"/>
        <v>1</v>
      </c>
    </row>
    <row r="25" spans="1:30" ht="15" x14ac:dyDescent="0.25">
      <c r="A25" s="230" t="s">
        <v>65</v>
      </c>
      <c r="B25" s="217" t="s">
        <v>717</v>
      </c>
      <c r="C25" s="93" t="s">
        <v>83</v>
      </c>
      <c r="D25" s="149" t="s">
        <v>362</v>
      </c>
      <c r="E25" s="190" t="s">
        <v>234</v>
      </c>
      <c r="F25" s="191" t="s">
        <v>161</v>
      </c>
      <c r="G25" s="149" t="s">
        <v>796</v>
      </c>
      <c r="H25" s="224" t="s">
        <v>94</v>
      </c>
      <c r="I25" s="150">
        <v>0.7</v>
      </c>
      <c r="J25" s="146" t="s">
        <v>666</v>
      </c>
      <c r="K25" s="216">
        <v>1271267.51</v>
      </c>
      <c r="L25" s="225">
        <f t="shared" si="3"/>
        <v>635633</v>
      </c>
      <c r="M25" s="226">
        <f t="shared" si="4"/>
        <v>635634.51</v>
      </c>
      <c r="N25" s="192">
        <v>0.5</v>
      </c>
      <c r="O25" s="227">
        <v>0</v>
      </c>
      <c r="P25" s="227">
        <v>0</v>
      </c>
      <c r="Q25" s="228">
        <v>0</v>
      </c>
      <c r="R25" s="228">
        <v>0</v>
      </c>
      <c r="S25" s="193">
        <v>0</v>
      </c>
      <c r="T25" s="193">
        <v>0</v>
      </c>
      <c r="U25" s="193">
        <f t="shared" si="5"/>
        <v>635633</v>
      </c>
      <c r="V25" s="193">
        <v>0</v>
      </c>
      <c r="W25" s="193">
        <v>0</v>
      </c>
      <c r="X25" s="193">
        <v>0</v>
      </c>
      <c r="Y25" s="193">
        <v>0</v>
      </c>
      <c r="Z25" s="193">
        <v>0</v>
      </c>
      <c r="AA25" s="261" t="b">
        <f t="shared" si="6"/>
        <v>1</v>
      </c>
      <c r="AB25" s="213">
        <f t="shared" ref="AB25:AB26" si="15">ROUND(L25/K25,4)</f>
        <v>0.5</v>
      </c>
      <c r="AC25" s="214" t="b">
        <f t="shared" ref="AC25:AC26" si="16">AB25=N25</f>
        <v>1</v>
      </c>
      <c r="AD25" s="214" t="b">
        <f t="shared" ref="AD25:AD26" si="17">K25=L25+M25</f>
        <v>1</v>
      </c>
    </row>
    <row r="26" spans="1:30" ht="36" x14ac:dyDescent="0.25">
      <c r="A26" s="230" t="s">
        <v>66</v>
      </c>
      <c r="B26" s="217" t="s">
        <v>718</v>
      </c>
      <c r="C26" s="93" t="s">
        <v>83</v>
      </c>
      <c r="D26" s="149" t="s">
        <v>332</v>
      </c>
      <c r="E26" s="190" t="s">
        <v>243</v>
      </c>
      <c r="F26" s="191" t="s">
        <v>150</v>
      </c>
      <c r="G26" s="149" t="s">
        <v>797</v>
      </c>
      <c r="H26" s="224" t="s">
        <v>93</v>
      </c>
      <c r="I26" s="150">
        <v>0.27400000000000002</v>
      </c>
      <c r="J26" s="146" t="s">
        <v>481</v>
      </c>
      <c r="K26" s="216">
        <v>1349046.28</v>
      </c>
      <c r="L26" s="225">
        <f t="shared" si="3"/>
        <v>674523</v>
      </c>
      <c r="M26" s="226">
        <f t="shared" si="4"/>
        <v>674523.28</v>
      </c>
      <c r="N26" s="192">
        <v>0.5</v>
      </c>
      <c r="O26" s="227">
        <v>0</v>
      </c>
      <c r="P26" s="227">
        <v>0</v>
      </c>
      <c r="Q26" s="228">
        <v>0</v>
      </c>
      <c r="R26" s="228">
        <v>0</v>
      </c>
      <c r="S26" s="193">
        <v>0</v>
      </c>
      <c r="T26" s="193">
        <v>0</v>
      </c>
      <c r="U26" s="193">
        <f t="shared" si="5"/>
        <v>674523</v>
      </c>
      <c r="V26" s="193">
        <v>0</v>
      </c>
      <c r="W26" s="193">
        <v>0</v>
      </c>
      <c r="X26" s="193">
        <v>0</v>
      </c>
      <c r="Y26" s="193">
        <v>0</v>
      </c>
      <c r="Z26" s="193">
        <v>0</v>
      </c>
      <c r="AA26" s="261" t="b">
        <f t="shared" si="6"/>
        <v>1</v>
      </c>
      <c r="AB26" s="213">
        <f t="shared" si="15"/>
        <v>0.5</v>
      </c>
      <c r="AC26" s="214" t="b">
        <f t="shared" si="16"/>
        <v>1</v>
      </c>
      <c r="AD26" s="214" t="b">
        <f t="shared" si="17"/>
        <v>1</v>
      </c>
    </row>
    <row r="27" spans="1:30" ht="24" x14ac:dyDescent="0.25">
      <c r="A27" s="230" t="s">
        <v>67</v>
      </c>
      <c r="B27" s="217" t="s">
        <v>719</v>
      </c>
      <c r="C27" s="93" t="s">
        <v>83</v>
      </c>
      <c r="D27" s="149" t="s">
        <v>181</v>
      </c>
      <c r="E27" s="190" t="s">
        <v>235</v>
      </c>
      <c r="F27" s="191" t="s">
        <v>163</v>
      </c>
      <c r="G27" s="149" t="s">
        <v>798</v>
      </c>
      <c r="H27" s="224" t="s">
        <v>93</v>
      </c>
      <c r="I27" s="150">
        <v>0.96199999999999997</v>
      </c>
      <c r="J27" s="146" t="s">
        <v>480</v>
      </c>
      <c r="K27" s="216">
        <v>1699828.55</v>
      </c>
      <c r="L27" s="225">
        <f t="shared" si="3"/>
        <v>849914</v>
      </c>
      <c r="M27" s="226">
        <f t="shared" si="4"/>
        <v>849914.55</v>
      </c>
      <c r="N27" s="192">
        <v>0.5</v>
      </c>
      <c r="O27" s="227">
        <v>0</v>
      </c>
      <c r="P27" s="227">
        <v>0</v>
      </c>
      <c r="Q27" s="228">
        <v>0</v>
      </c>
      <c r="R27" s="228">
        <v>0</v>
      </c>
      <c r="S27" s="193">
        <v>0</v>
      </c>
      <c r="T27" s="193">
        <v>0</v>
      </c>
      <c r="U27" s="193">
        <f t="shared" si="5"/>
        <v>849914</v>
      </c>
      <c r="V27" s="193">
        <v>0</v>
      </c>
      <c r="W27" s="193">
        <v>0</v>
      </c>
      <c r="X27" s="193">
        <v>0</v>
      </c>
      <c r="Y27" s="193">
        <v>0</v>
      </c>
      <c r="Z27" s="193">
        <v>0</v>
      </c>
      <c r="AA27" s="261" t="b">
        <f t="shared" si="6"/>
        <v>1</v>
      </c>
      <c r="AB27" s="213">
        <f t="shared" si="0"/>
        <v>0.5</v>
      </c>
      <c r="AC27" s="214" t="b">
        <f t="shared" si="1"/>
        <v>1</v>
      </c>
      <c r="AD27" s="214" t="b">
        <f t="shared" si="2"/>
        <v>1</v>
      </c>
    </row>
    <row r="28" spans="1:30" ht="36" x14ac:dyDescent="0.25">
      <c r="A28" s="230" t="s">
        <v>68</v>
      </c>
      <c r="B28" s="217" t="s">
        <v>720</v>
      </c>
      <c r="C28" s="93" t="s">
        <v>83</v>
      </c>
      <c r="D28" s="149" t="s">
        <v>329</v>
      </c>
      <c r="E28" s="190" t="s">
        <v>265</v>
      </c>
      <c r="F28" s="191" t="s">
        <v>159</v>
      </c>
      <c r="G28" s="149" t="s">
        <v>799</v>
      </c>
      <c r="H28" s="224" t="s">
        <v>93</v>
      </c>
      <c r="I28" s="150">
        <v>2.3140000000000001</v>
      </c>
      <c r="J28" s="146" t="s">
        <v>477</v>
      </c>
      <c r="K28" s="216">
        <v>5973767.3799999999</v>
      </c>
      <c r="L28" s="225">
        <f t="shared" si="3"/>
        <v>2986883</v>
      </c>
      <c r="M28" s="226">
        <f t="shared" si="4"/>
        <v>2986884.38</v>
      </c>
      <c r="N28" s="192">
        <v>0.5</v>
      </c>
      <c r="O28" s="227">
        <v>0</v>
      </c>
      <c r="P28" s="227">
        <v>0</v>
      </c>
      <c r="Q28" s="228">
        <v>0</v>
      </c>
      <c r="R28" s="228">
        <v>0</v>
      </c>
      <c r="S28" s="193">
        <v>0</v>
      </c>
      <c r="T28" s="193">
        <v>0</v>
      </c>
      <c r="U28" s="193">
        <f t="shared" si="5"/>
        <v>2986883</v>
      </c>
      <c r="V28" s="193">
        <v>0</v>
      </c>
      <c r="W28" s="193">
        <v>0</v>
      </c>
      <c r="X28" s="193">
        <v>0</v>
      </c>
      <c r="Y28" s="193">
        <v>0</v>
      </c>
      <c r="Z28" s="193">
        <v>0</v>
      </c>
      <c r="AA28" s="261" t="b">
        <f t="shared" si="6"/>
        <v>1</v>
      </c>
      <c r="AB28" s="213">
        <f t="shared" si="0"/>
        <v>0.5</v>
      </c>
      <c r="AC28" s="214" t="b">
        <f t="shared" si="1"/>
        <v>1</v>
      </c>
      <c r="AD28" s="214" t="b">
        <f t="shared" si="2"/>
        <v>1</v>
      </c>
    </row>
    <row r="29" spans="1:30" ht="24" x14ac:dyDescent="0.25">
      <c r="A29" s="230" t="s">
        <v>69</v>
      </c>
      <c r="B29" s="217" t="s">
        <v>721</v>
      </c>
      <c r="C29" s="93" t="s">
        <v>83</v>
      </c>
      <c r="D29" s="149" t="s">
        <v>191</v>
      </c>
      <c r="E29" s="190" t="s">
        <v>267</v>
      </c>
      <c r="F29" s="191" t="s">
        <v>152</v>
      </c>
      <c r="G29" s="149" t="s">
        <v>423</v>
      </c>
      <c r="H29" s="224" t="s">
        <v>93</v>
      </c>
      <c r="I29" s="150">
        <v>3.609</v>
      </c>
      <c r="J29" s="146" t="s">
        <v>855</v>
      </c>
      <c r="K29" s="216">
        <v>5999300</v>
      </c>
      <c r="L29" s="225">
        <f t="shared" si="3"/>
        <v>2999650</v>
      </c>
      <c r="M29" s="226">
        <f t="shared" si="4"/>
        <v>2999650</v>
      </c>
      <c r="N29" s="192">
        <v>0.5</v>
      </c>
      <c r="O29" s="227">
        <v>0</v>
      </c>
      <c r="P29" s="227">
        <v>0</v>
      </c>
      <c r="Q29" s="228">
        <v>0</v>
      </c>
      <c r="R29" s="228">
        <v>0</v>
      </c>
      <c r="S29" s="193">
        <v>0</v>
      </c>
      <c r="T29" s="193">
        <v>0</v>
      </c>
      <c r="U29" s="193">
        <f t="shared" si="5"/>
        <v>2999650</v>
      </c>
      <c r="V29" s="193">
        <v>0</v>
      </c>
      <c r="W29" s="193">
        <v>0</v>
      </c>
      <c r="X29" s="193">
        <v>0</v>
      </c>
      <c r="Y29" s="193">
        <v>0</v>
      </c>
      <c r="Z29" s="193">
        <v>0</v>
      </c>
      <c r="AA29" s="261" t="b">
        <f t="shared" si="6"/>
        <v>1</v>
      </c>
      <c r="AB29" s="213">
        <f t="shared" si="0"/>
        <v>0.5</v>
      </c>
      <c r="AC29" s="214" t="b">
        <f t="shared" si="1"/>
        <v>1</v>
      </c>
      <c r="AD29" s="214" t="b">
        <f t="shared" si="2"/>
        <v>1</v>
      </c>
    </row>
    <row r="30" spans="1:30" ht="36" x14ac:dyDescent="0.25">
      <c r="A30" s="230" t="s">
        <v>70</v>
      </c>
      <c r="B30" s="217" t="s">
        <v>722</v>
      </c>
      <c r="C30" s="93" t="s">
        <v>83</v>
      </c>
      <c r="D30" s="149" t="s">
        <v>405</v>
      </c>
      <c r="E30" s="190" t="s">
        <v>379</v>
      </c>
      <c r="F30" s="191" t="s">
        <v>160</v>
      </c>
      <c r="G30" s="149" t="s">
        <v>800</v>
      </c>
      <c r="H30" s="224" t="s">
        <v>94</v>
      </c>
      <c r="I30" s="150">
        <v>0.20499999999999999</v>
      </c>
      <c r="J30" s="146" t="s">
        <v>482</v>
      </c>
      <c r="K30" s="216">
        <v>1250000</v>
      </c>
      <c r="L30" s="225">
        <f t="shared" si="3"/>
        <v>625000</v>
      </c>
      <c r="M30" s="226">
        <f t="shared" si="4"/>
        <v>625000</v>
      </c>
      <c r="N30" s="192">
        <v>0.5</v>
      </c>
      <c r="O30" s="227">
        <v>0</v>
      </c>
      <c r="P30" s="227">
        <v>0</v>
      </c>
      <c r="Q30" s="228">
        <v>0</v>
      </c>
      <c r="R30" s="228">
        <v>0</v>
      </c>
      <c r="S30" s="193">
        <v>0</v>
      </c>
      <c r="T30" s="193">
        <v>0</v>
      </c>
      <c r="U30" s="193">
        <f t="shared" si="5"/>
        <v>625000</v>
      </c>
      <c r="V30" s="193">
        <v>0</v>
      </c>
      <c r="W30" s="193">
        <v>0</v>
      </c>
      <c r="X30" s="193">
        <v>0</v>
      </c>
      <c r="Y30" s="193">
        <v>0</v>
      </c>
      <c r="Z30" s="193">
        <v>0</v>
      </c>
      <c r="AA30" s="261" t="b">
        <f t="shared" si="6"/>
        <v>1</v>
      </c>
      <c r="AB30" s="213">
        <f t="shared" si="0"/>
        <v>0.5</v>
      </c>
      <c r="AC30" s="214" t="b">
        <f t="shared" si="1"/>
        <v>1</v>
      </c>
      <c r="AD30" s="214" t="b">
        <f t="shared" si="2"/>
        <v>1</v>
      </c>
    </row>
    <row r="31" spans="1:30" ht="24" x14ac:dyDescent="0.25">
      <c r="A31" s="230" t="s">
        <v>71</v>
      </c>
      <c r="B31" s="217" t="s">
        <v>723</v>
      </c>
      <c r="C31" s="93" t="s">
        <v>83</v>
      </c>
      <c r="D31" s="149" t="s">
        <v>211</v>
      </c>
      <c r="E31" s="190" t="s">
        <v>293</v>
      </c>
      <c r="F31" s="191" t="s">
        <v>160</v>
      </c>
      <c r="G31" s="149" t="s">
        <v>801</v>
      </c>
      <c r="H31" s="224" t="s">
        <v>94</v>
      </c>
      <c r="I31" s="150">
        <v>0.66800000000000004</v>
      </c>
      <c r="J31" s="146" t="s">
        <v>484</v>
      </c>
      <c r="K31" s="216">
        <v>488540.09</v>
      </c>
      <c r="L31" s="225">
        <f t="shared" si="3"/>
        <v>244270</v>
      </c>
      <c r="M31" s="226">
        <f t="shared" si="4"/>
        <v>244270.09000000003</v>
      </c>
      <c r="N31" s="192">
        <v>0.5</v>
      </c>
      <c r="O31" s="227">
        <v>0</v>
      </c>
      <c r="P31" s="227">
        <v>0</v>
      </c>
      <c r="Q31" s="228">
        <v>0</v>
      </c>
      <c r="R31" s="228">
        <v>0</v>
      </c>
      <c r="S31" s="193">
        <v>0</v>
      </c>
      <c r="T31" s="193">
        <v>0</v>
      </c>
      <c r="U31" s="193">
        <f t="shared" si="5"/>
        <v>244270</v>
      </c>
      <c r="V31" s="193">
        <v>0</v>
      </c>
      <c r="W31" s="193">
        <v>0</v>
      </c>
      <c r="X31" s="193">
        <v>0</v>
      </c>
      <c r="Y31" s="193">
        <v>0</v>
      </c>
      <c r="Z31" s="193">
        <v>0</v>
      </c>
      <c r="AA31" s="261" t="b">
        <f t="shared" si="6"/>
        <v>1</v>
      </c>
      <c r="AB31" s="213">
        <f t="shared" si="0"/>
        <v>0.5</v>
      </c>
      <c r="AC31" s="214" t="b">
        <f t="shared" si="1"/>
        <v>1</v>
      </c>
      <c r="AD31" s="214" t="b">
        <f t="shared" si="2"/>
        <v>1</v>
      </c>
    </row>
    <row r="32" spans="1:30" ht="24" x14ac:dyDescent="0.25">
      <c r="A32" s="230" t="s">
        <v>72</v>
      </c>
      <c r="B32" s="217" t="s">
        <v>724</v>
      </c>
      <c r="C32" s="93" t="s">
        <v>83</v>
      </c>
      <c r="D32" s="149" t="s">
        <v>353</v>
      </c>
      <c r="E32" s="190" t="s">
        <v>275</v>
      </c>
      <c r="F32" s="191" t="s">
        <v>167</v>
      </c>
      <c r="G32" s="149" t="s">
        <v>802</v>
      </c>
      <c r="H32" s="224" t="s">
        <v>94</v>
      </c>
      <c r="I32" s="150">
        <v>0.59599999999999997</v>
      </c>
      <c r="J32" s="146" t="s">
        <v>854</v>
      </c>
      <c r="K32" s="216">
        <v>673632.6</v>
      </c>
      <c r="L32" s="225">
        <f t="shared" si="3"/>
        <v>336816</v>
      </c>
      <c r="M32" s="226">
        <f t="shared" si="4"/>
        <v>336816.6</v>
      </c>
      <c r="N32" s="192">
        <v>0.5</v>
      </c>
      <c r="O32" s="227">
        <v>0</v>
      </c>
      <c r="P32" s="227">
        <v>0</v>
      </c>
      <c r="Q32" s="228">
        <v>0</v>
      </c>
      <c r="R32" s="228">
        <v>0</v>
      </c>
      <c r="S32" s="193">
        <v>0</v>
      </c>
      <c r="T32" s="193">
        <v>0</v>
      </c>
      <c r="U32" s="193">
        <f t="shared" si="5"/>
        <v>336816</v>
      </c>
      <c r="V32" s="193">
        <v>0</v>
      </c>
      <c r="W32" s="193">
        <v>0</v>
      </c>
      <c r="X32" s="193">
        <v>0</v>
      </c>
      <c r="Y32" s="193">
        <v>0</v>
      </c>
      <c r="Z32" s="193">
        <v>0</v>
      </c>
      <c r="AA32" s="261" t="b">
        <f t="shared" si="6"/>
        <v>1</v>
      </c>
      <c r="AB32" s="213">
        <f t="shared" si="0"/>
        <v>0.5</v>
      </c>
      <c r="AC32" s="214" t="b">
        <f t="shared" si="1"/>
        <v>1</v>
      </c>
      <c r="AD32" s="214" t="b">
        <f t="shared" si="2"/>
        <v>1</v>
      </c>
    </row>
    <row r="33" spans="1:30" ht="24" x14ac:dyDescent="0.25">
      <c r="A33" s="230" t="s">
        <v>73</v>
      </c>
      <c r="B33" s="217" t="s">
        <v>725</v>
      </c>
      <c r="C33" s="93" t="s">
        <v>83</v>
      </c>
      <c r="D33" s="149" t="s">
        <v>206</v>
      </c>
      <c r="E33" s="190" t="s">
        <v>226</v>
      </c>
      <c r="F33" s="191" t="s">
        <v>167</v>
      </c>
      <c r="G33" s="149" t="s">
        <v>803</v>
      </c>
      <c r="H33" s="224" t="s">
        <v>94</v>
      </c>
      <c r="I33" s="150">
        <v>0.86899999999999999</v>
      </c>
      <c r="J33" s="146" t="s">
        <v>661</v>
      </c>
      <c r="K33" s="216">
        <v>992619.81</v>
      </c>
      <c r="L33" s="225">
        <f t="shared" ref="L33:L81" si="18">ROUNDDOWN(K33*N33,0)</f>
        <v>496309</v>
      </c>
      <c r="M33" s="226">
        <f t="shared" ref="M33:M82" si="19">K33-L33</f>
        <v>496310.81000000006</v>
      </c>
      <c r="N33" s="192">
        <v>0.5</v>
      </c>
      <c r="O33" s="227">
        <v>0</v>
      </c>
      <c r="P33" s="227">
        <v>0</v>
      </c>
      <c r="Q33" s="228">
        <v>0</v>
      </c>
      <c r="R33" s="228">
        <v>0</v>
      </c>
      <c r="S33" s="193">
        <v>0</v>
      </c>
      <c r="T33" s="193">
        <v>0</v>
      </c>
      <c r="U33" s="193">
        <f t="shared" si="5"/>
        <v>496309</v>
      </c>
      <c r="V33" s="193">
        <v>0</v>
      </c>
      <c r="W33" s="193">
        <v>0</v>
      </c>
      <c r="X33" s="193">
        <v>0</v>
      </c>
      <c r="Y33" s="193">
        <v>0</v>
      </c>
      <c r="Z33" s="193">
        <v>0</v>
      </c>
      <c r="AA33" s="261" t="b">
        <f t="shared" ref="AA33:AA82" si="20">L33=SUM(O33:Z33)</f>
        <v>1</v>
      </c>
      <c r="AB33" s="213">
        <f t="shared" ref="AB33:AB82" si="21">ROUND(L33/K33,4)</f>
        <v>0.5</v>
      </c>
      <c r="AC33" s="214" t="b">
        <f t="shared" ref="AC33:AC82" si="22">AB33=N33</f>
        <v>1</v>
      </c>
      <c r="AD33" s="214" t="b">
        <f t="shared" ref="AD33:AD82" si="23">K33=L33+M33</f>
        <v>1</v>
      </c>
    </row>
    <row r="34" spans="1:30" ht="15" x14ac:dyDescent="0.25">
      <c r="A34" s="230" t="s">
        <v>74</v>
      </c>
      <c r="B34" s="217" t="s">
        <v>726</v>
      </c>
      <c r="C34" s="93" t="s">
        <v>83</v>
      </c>
      <c r="D34" s="149" t="s">
        <v>207</v>
      </c>
      <c r="E34" s="190" t="s">
        <v>296</v>
      </c>
      <c r="F34" s="191" t="s">
        <v>166</v>
      </c>
      <c r="G34" s="149" t="s">
        <v>804</v>
      </c>
      <c r="H34" s="224" t="s">
        <v>94</v>
      </c>
      <c r="I34" s="150">
        <v>0.995</v>
      </c>
      <c r="J34" s="146" t="s">
        <v>506</v>
      </c>
      <c r="K34" s="216">
        <v>1142707.79</v>
      </c>
      <c r="L34" s="225">
        <f t="shared" si="18"/>
        <v>571353</v>
      </c>
      <c r="M34" s="226">
        <f t="shared" si="19"/>
        <v>571354.79</v>
      </c>
      <c r="N34" s="192">
        <v>0.5</v>
      </c>
      <c r="O34" s="227">
        <v>0</v>
      </c>
      <c r="P34" s="227">
        <v>0</v>
      </c>
      <c r="Q34" s="228">
        <v>0</v>
      </c>
      <c r="R34" s="228">
        <v>0</v>
      </c>
      <c r="S34" s="193">
        <v>0</v>
      </c>
      <c r="T34" s="193">
        <v>0</v>
      </c>
      <c r="U34" s="193">
        <f t="shared" si="5"/>
        <v>571353</v>
      </c>
      <c r="V34" s="193">
        <v>0</v>
      </c>
      <c r="W34" s="193">
        <v>0</v>
      </c>
      <c r="X34" s="193">
        <v>0</v>
      </c>
      <c r="Y34" s="193">
        <v>0</v>
      </c>
      <c r="Z34" s="193">
        <v>0</v>
      </c>
      <c r="AA34" s="261" t="b">
        <f t="shared" si="20"/>
        <v>1</v>
      </c>
      <c r="AB34" s="213">
        <f t="shared" si="21"/>
        <v>0.5</v>
      </c>
      <c r="AC34" s="214" t="b">
        <f t="shared" si="22"/>
        <v>1</v>
      </c>
      <c r="AD34" s="214" t="b">
        <f t="shared" si="23"/>
        <v>1</v>
      </c>
    </row>
    <row r="35" spans="1:30" ht="36" x14ac:dyDescent="0.25">
      <c r="A35" s="230" t="s">
        <v>75</v>
      </c>
      <c r="B35" s="217" t="s">
        <v>727</v>
      </c>
      <c r="C35" s="93" t="s">
        <v>83</v>
      </c>
      <c r="D35" s="149" t="s">
        <v>361</v>
      </c>
      <c r="E35" s="190" t="s">
        <v>280</v>
      </c>
      <c r="F35" s="191" t="s">
        <v>168</v>
      </c>
      <c r="G35" s="149" t="s">
        <v>805</v>
      </c>
      <c r="H35" s="224" t="s">
        <v>95</v>
      </c>
      <c r="I35" s="150">
        <v>3.24</v>
      </c>
      <c r="J35" s="146" t="s">
        <v>476</v>
      </c>
      <c r="K35" s="216">
        <v>2237100.52</v>
      </c>
      <c r="L35" s="225">
        <f t="shared" si="18"/>
        <v>1118550</v>
      </c>
      <c r="M35" s="226">
        <f t="shared" si="19"/>
        <v>1118550.52</v>
      </c>
      <c r="N35" s="192">
        <v>0.5</v>
      </c>
      <c r="O35" s="227">
        <v>0</v>
      </c>
      <c r="P35" s="227">
        <v>0</v>
      </c>
      <c r="Q35" s="228">
        <v>0</v>
      </c>
      <c r="R35" s="228">
        <v>0</v>
      </c>
      <c r="S35" s="193">
        <v>0</v>
      </c>
      <c r="T35" s="193">
        <v>0</v>
      </c>
      <c r="U35" s="193">
        <f t="shared" si="5"/>
        <v>1118550</v>
      </c>
      <c r="V35" s="193">
        <v>0</v>
      </c>
      <c r="W35" s="193">
        <v>0</v>
      </c>
      <c r="X35" s="193">
        <v>0</v>
      </c>
      <c r="Y35" s="193">
        <v>0</v>
      </c>
      <c r="Z35" s="193">
        <v>0</v>
      </c>
      <c r="AA35" s="261" t="b">
        <f t="shared" si="20"/>
        <v>1</v>
      </c>
      <c r="AB35" s="213">
        <f t="shared" si="21"/>
        <v>0.5</v>
      </c>
      <c r="AC35" s="214" t="b">
        <f t="shared" si="22"/>
        <v>1</v>
      </c>
      <c r="AD35" s="214" t="b">
        <f t="shared" si="23"/>
        <v>1</v>
      </c>
    </row>
    <row r="36" spans="1:30" ht="24" x14ac:dyDescent="0.25">
      <c r="A36" s="230" t="s">
        <v>76</v>
      </c>
      <c r="B36" s="217" t="s">
        <v>728</v>
      </c>
      <c r="C36" s="93" t="s">
        <v>83</v>
      </c>
      <c r="D36" s="149" t="s">
        <v>367</v>
      </c>
      <c r="E36" s="190" t="s">
        <v>368</v>
      </c>
      <c r="F36" s="191" t="s">
        <v>151</v>
      </c>
      <c r="G36" s="149" t="s">
        <v>806</v>
      </c>
      <c r="H36" s="224" t="s">
        <v>94</v>
      </c>
      <c r="I36" s="150">
        <v>0.54</v>
      </c>
      <c r="J36" s="146" t="s">
        <v>477</v>
      </c>
      <c r="K36" s="216">
        <v>1481246.09</v>
      </c>
      <c r="L36" s="225">
        <f t="shared" si="18"/>
        <v>740623</v>
      </c>
      <c r="M36" s="226">
        <f t="shared" si="19"/>
        <v>740623.09000000008</v>
      </c>
      <c r="N36" s="192">
        <v>0.5</v>
      </c>
      <c r="O36" s="227">
        <v>0</v>
      </c>
      <c r="P36" s="227">
        <v>0</v>
      </c>
      <c r="Q36" s="228">
        <v>0</v>
      </c>
      <c r="R36" s="228">
        <v>0</v>
      </c>
      <c r="S36" s="193">
        <v>0</v>
      </c>
      <c r="T36" s="193">
        <v>0</v>
      </c>
      <c r="U36" s="193">
        <f t="shared" si="5"/>
        <v>740623</v>
      </c>
      <c r="V36" s="193">
        <v>0</v>
      </c>
      <c r="W36" s="193">
        <v>0</v>
      </c>
      <c r="X36" s="193">
        <v>0</v>
      </c>
      <c r="Y36" s="193">
        <v>0</v>
      </c>
      <c r="Z36" s="193">
        <v>0</v>
      </c>
      <c r="AA36" s="261" t="b">
        <f t="shared" si="20"/>
        <v>1</v>
      </c>
      <c r="AB36" s="213">
        <f t="shared" si="21"/>
        <v>0.5</v>
      </c>
      <c r="AC36" s="214" t="b">
        <f t="shared" si="22"/>
        <v>1</v>
      </c>
      <c r="AD36" s="214" t="b">
        <f t="shared" si="23"/>
        <v>1</v>
      </c>
    </row>
    <row r="37" spans="1:30" ht="24" x14ac:dyDescent="0.25">
      <c r="A37" s="230" t="s">
        <v>77</v>
      </c>
      <c r="B37" s="217" t="s">
        <v>729</v>
      </c>
      <c r="C37" s="93" t="s">
        <v>83</v>
      </c>
      <c r="D37" s="149" t="s">
        <v>403</v>
      </c>
      <c r="E37" s="190" t="s">
        <v>254</v>
      </c>
      <c r="F37" s="191" t="s">
        <v>151</v>
      </c>
      <c r="G37" s="149" t="s">
        <v>807</v>
      </c>
      <c r="H37" s="224" t="s">
        <v>94</v>
      </c>
      <c r="I37" s="150">
        <v>0.14399999999999999</v>
      </c>
      <c r="J37" s="146" t="s">
        <v>507</v>
      </c>
      <c r="K37" s="216">
        <v>256719.98</v>
      </c>
      <c r="L37" s="225">
        <f t="shared" si="18"/>
        <v>128359</v>
      </c>
      <c r="M37" s="226">
        <f t="shared" si="19"/>
        <v>128360.98000000001</v>
      </c>
      <c r="N37" s="192">
        <v>0.5</v>
      </c>
      <c r="O37" s="227">
        <v>0</v>
      </c>
      <c r="P37" s="227">
        <v>0</v>
      </c>
      <c r="Q37" s="228">
        <v>0</v>
      </c>
      <c r="R37" s="228">
        <v>0</v>
      </c>
      <c r="S37" s="193">
        <v>0</v>
      </c>
      <c r="T37" s="193">
        <v>0</v>
      </c>
      <c r="U37" s="193">
        <f t="shared" si="5"/>
        <v>128359</v>
      </c>
      <c r="V37" s="193">
        <v>0</v>
      </c>
      <c r="W37" s="193">
        <v>0</v>
      </c>
      <c r="X37" s="193">
        <v>0</v>
      </c>
      <c r="Y37" s="193">
        <v>0</v>
      </c>
      <c r="Z37" s="193">
        <v>0</v>
      </c>
      <c r="AA37" s="261" t="b">
        <f t="shared" si="20"/>
        <v>1</v>
      </c>
      <c r="AB37" s="213">
        <f t="shared" si="21"/>
        <v>0.5</v>
      </c>
      <c r="AC37" s="214" t="b">
        <f t="shared" si="22"/>
        <v>1</v>
      </c>
      <c r="AD37" s="214" t="b">
        <f t="shared" si="23"/>
        <v>1</v>
      </c>
    </row>
    <row r="38" spans="1:30" ht="15" x14ac:dyDescent="0.25">
      <c r="A38" s="230" t="s">
        <v>78</v>
      </c>
      <c r="B38" s="217" t="s">
        <v>730</v>
      </c>
      <c r="C38" s="93" t="s">
        <v>83</v>
      </c>
      <c r="D38" s="149" t="s">
        <v>401</v>
      </c>
      <c r="E38" s="190" t="s">
        <v>309</v>
      </c>
      <c r="F38" s="191" t="s">
        <v>153</v>
      </c>
      <c r="G38" s="149" t="s">
        <v>808</v>
      </c>
      <c r="H38" s="224" t="s">
        <v>94</v>
      </c>
      <c r="I38" s="150">
        <v>0.998</v>
      </c>
      <c r="J38" s="146" t="s">
        <v>476</v>
      </c>
      <c r="K38" s="216">
        <v>1107509</v>
      </c>
      <c r="L38" s="225">
        <f t="shared" si="18"/>
        <v>553754</v>
      </c>
      <c r="M38" s="226">
        <f t="shared" si="19"/>
        <v>553755</v>
      </c>
      <c r="N38" s="192">
        <v>0.5</v>
      </c>
      <c r="O38" s="227">
        <v>0</v>
      </c>
      <c r="P38" s="227">
        <v>0</v>
      </c>
      <c r="Q38" s="228">
        <v>0</v>
      </c>
      <c r="R38" s="228">
        <v>0</v>
      </c>
      <c r="S38" s="193">
        <v>0</v>
      </c>
      <c r="T38" s="193">
        <v>0</v>
      </c>
      <c r="U38" s="193">
        <f t="shared" si="5"/>
        <v>553754</v>
      </c>
      <c r="V38" s="193">
        <v>0</v>
      </c>
      <c r="W38" s="193">
        <v>0</v>
      </c>
      <c r="X38" s="193">
        <v>0</v>
      </c>
      <c r="Y38" s="193">
        <v>0</v>
      </c>
      <c r="Z38" s="193">
        <v>0</v>
      </c>
      <c r="AA38" s="261" t="b">
        <f t="shared" si="20"/>
        <v>1</v>
      </c>
      <c r="AB38" s="213">
        <f t="shared" si="21"/>
        <v>0.5</v>
      </c>
      <c r="AC38" s="214" t="b">
        <f t="shared" si="22"/>
        <v>1</v>
      </c>
      <c r="AD38" s="214" t="b">
        <f t="shared" si="23"/>
        <v>1</v>
      </c>
    </row>
    <row r="39" spans="1:30" ht="24" x14ac:dyDescent="0.25">
      <c r="A39" s="230" t="s">
        <v>79</v>
      </c>
      <c r="B39" s="217" t="s">
        <v>731</v>
      </c>
      <c r="C39" s="93" t="s">
        <v>83</v>
      </c>
      <c r="D39" s="149" t="s">
        <v>199</v>
      </c>
      <c r="E39" s="190" t="s">
        <v>317</v>
      </c>
      <c r="F39" s="191" t="s">
        <v>151</v>
      </c>
      <c r="G39" s="149" t="s">
        <v>809</v>
      </c>
      <c r="H39" s="224" t="s">
        <v>94</v>
      </c>
      <c r="I39" s="150">
        <v>0.76</v>
      </c>
      <c r="J39" s="146" t="s">
        <v>508</v>
      </c>
      <c r="K39" s="216">
        <v>1371623.69</v>
      </c>
      <c r="L39" s="225">
        <f t="shared" si="18"/>
        <v>685811</v>
      </c>
      <c r="M39" s="226">
        <f t="shared" si="19"/>
        <v>685812.69</v>
      </c>
      <c r="N39" s="192">
        <v>0.5</v>
      </c>
      <c r="O39" s="227">
        <v>0</v>
      </c>
      <c r="P39" s="227">
        <v>0</v>
      </c>
      <c r="Q39" s="228">
        <v>0</v>
      </c>
      <c r="R39" s="228">
        <v>0</v>
      </c>
      <c r="S39" s="193">
        <v>0</v>
      </c>
      <c r="T39" s="193">
        <v>0</v>
      </c>
      <c r="U39" s="193">
        <f t="shared" si="5"/>
        <v>685811</v>
      </c>
      <c r="V39" s="193">
        <v>0</v>
      </c>
      <c r="W39" s="193">
        <v>0</v>
      </c>
      <c r="X39" s="193">
        <v>0</v>
      </c>
      <c r="Y39" s="193">
        <v>0</v>
      </c>
      <c r="Z39" s="193">
        <v>0</v>
      </c>
      <c r="AA39" s="261" t="b">
        <f t="shared" si="20"/>
        <v>1</v>
      </c>
      <c r="AB39" s="213">
        <f t="shared" si="21"/>
        <v>0.5</v>
      </c>
      <c r="AC39" s="214" t="b">
        <f t="shared" si="22"/>
        <v>1</v>
      </c>
      <c r="AD39" s="214" t="b">
        <f t="shared" si="23"/>
        <v>1</v>
      </c>
    </row>
    <row r="40" spans="1:30" ht="24" x14ac:dyDescent="0.25">
      <c r="A40" s="230" t="s">
        <v>80</v>
      </c>
      <c r="B40" s="217" t="s">
        <v>732</v>
      </c>
      <c r="C40" s="93" t="s">
        <v>83</v>
      </c>
      <c r="D40" s="149" t="s">
        <v>219</v>
      </c>
      <c r="E40" s="190" t="s">
        <v>237</v>
      </c>
      <c r="F40" s="191" t="s">
        <v>165</v>
      </c>
      <c r="G40" s="149" t="s">
        <v>810</v>
      </c>
      <c r="H40" s="224" t="s">
        <v>93</v>
      </c>
      <c r="I40" s="150">
        <v>3.7559999999999998</v>
      </c>
      <c r="J40" s="146" t="s">
        <v>508</v>
      </c>
      <c r="K40" s="216">
        <v>5973418.0700000003</v>
      </c>
      <c r="L40" s="225">
        <f t="shared" si="18"/>
        <v>2986709</v>
      </c>
      <c r="M40" s="226">
        <f t="shared" si="19"/>
        <v>2986709.0700000003</v>
      </c>
      <c r="N40" s="192">
        <v>0.5</v>
      </c>
      <c r="O40" s="227">
        <v>0</v>
      </c>
      <c r="P40" s="227">
        <v>0</v>
      </c>
      <c r="Q40" s="228">
        <v>0</v>
      </c>
      <c r="R40" s="228">
        <v>0</v>
      </c>
      <c r="S40" s="193">
        <v>0</v>
      </c>
      <c r="T40" s="193">
        <v>0</v>
      </c>
      <c r="U40" s="193">
        <f t="shared" si="5"/>
        <v>2986709</v>
      </c>
      <c r="V40" s="193">
        <v>0</v>
      </c>
      <c r="W40" s="193">
        <v>0</v>
      </c>
      <c r="X40" s="193">
        <v>0</v>
      </c>
      <c r="Y40" s="193">
        <v>0</v>
      </c>
      <c r="Z40" s="193">
        <v>0</v>
      </c>
      <c r="AA40" s="261" t="b">
        <f t="shared" si="20"/>
        <v>1</v>
      </c>
      <c r="AB40" s="213">
        <f t="shared" si="21"/>
        <v>0.5</v>
      </c>
      <c r="AC40" s="214" t="b">
        <f t="shared" si="22"/>
        <v>1</v>
      </c>
      <c r="AD40" s="214" t="b">
        <f t="shared" si="23"/>
        <v>1</v>
      </c>
    </row>
    <row r="41" spans="1:30" ht="36" x14ac:dyDescent="0.25">
      <c r="A41" s="230" t="s">
        <v>81</v>
      </c>
      <c r="B41" s="217" t="s">
        <v>733</v>
      </c>
      <c r="C41" s="93" t="s">
        <v>83</v>
      </c>
      <c r="D41" s="149" t="s">
        <v>337</v>
      </c>
      <c r="E41" s="190" t="s">
        <v>279</v>
      </c>
      <c r="F41" s="191" t="s">
        <v>167</v>
      </c>
      <c r="G41" s="149" t="s">
        <v>811</v>
      </c>
      <c r="H41" s="224" t="s">
        <v>94</v>
      </c>
      <c r="I41" s="150">
        <v>1.6060000000000001</v>
      </c>
      <c r="J41" s="146" t="s">
        <v>664</v>
      </c>
      <c r="K41" s="216">
        <v>1220000</v>
      </c>
      <c r="L41" s="225">
        <f t="shared" si="18"/>
        <v>610000</v>
      </c>
      <c r="M41" s="226">
        <f t="shared" si="19"/>
        <v>610000</v>
      </c>
      <c r="N41" s="192">
        <v>0.5</v>
      </c>
      <c r="O41" s="227">
        <v>0</v>
      </c>
      <c r="P41" s="227">
        <v>0</v>
      </c>
      <c r="Q41" s="228">
        <v>0</v>
      </c>
      <c r="R41" s="228">
        <v>0</v>
      </c>
      <c r="S41" s="193">
        <v>0</v>
      </c>
      <c r="T41" s="193">
        <v>0</v>
      </c>
      <c r="U41" s="193">
        <f t="shared" si="5"/>
        <v>610000</v>
      </c>
      <c r="V41" s="193">
        <v>0</v>
      </c>
      <c r="W41" s="193">
        <v>0</v>
      </c>
      <c r="X41" s="193">
        <v>0</v>
      </c>
      <c r="Y41" s="193">
        <v>0</v>
      </c>
      <c r="Z41" s="193">
        <v>0</v>
      </c>
      <c r="AA41" s="261" t="b">
        <f t="shared" si="20"/>
        <v>1</v>
      </c>
      <c r="AB41" s="213">
        <f t="shared" si="21"/>
        <v>0.5</v>
      </c>
      <c r="AC41" s="214" t="b">
        <f t="shared" si="22"/>
        <v>1</v>
      </c>
      <c r="AD41" s="214" t="b">
        <f t="shared" si="23"/>
        <v>1</v>
      </c>
    </row>
    <row r="42" spans="1:30" ht="24" x14ac:dyDescent="0.25">
      <c r="A42" s="230" t="s">
        <v>82</v>
      </c>
      <c r="B42" s="217" t="s">
        <v>734</v>
      </c>
      <c r="C42" s="93" t="s">
        <v>83</v>
      </c>
      <c r="D42" s="149" t="s">
        <v>187</v>
      </c>
      <c r="E42" s="190" t="s">
        <v>227</v>
      </c>
      <c r="F42" s="191" t="s">
        <v>150</v>
      </c>
      <c r="G42" s="149" t="s">
        <v>812</v>
      </c>
      <c r="H42" s="224" t="s">
        <v>94</v>
      </c>
      <c r="I42" s="150">
        <v>0.999</v>
      </c>
      <c r="J42" s="146" t="s">
        <v>474</v>
      </c>
      <c r="K42" s="216">
        <v>758007.86</v>
      </c>
      <c r="L42" s="225">
        <f t="shared" si="18"/>
        <v>379003</v>
      </c>
      <c r="M42" s="226">
        <f t="shared" si="19"/>
        <v>379004.86</v>
      </c>
      <c r="N42" s="192">
        <v>0.5</v>
      </c>
      <c r="O42" s="227">
        <v>0</v>
      </c>
      <c r="P42" s="227">
        <v>0</v>
      </c>
      <c r="Q42" s="228">
        <v>0</v>
      </c>
      <c r="R42" s="228">
        <v>0</v>
      </c>
      <c r="S42" s="193">
        <v>0</v>
      </c>
      <c r="T42" s="193">
        <v>0</v>
      </c>
      <c r="U42" s="193">
        <f t="shared" si="5"/>
        <v>379003</v>
      </c>
      <c r="V42" s="193">
        <v>0</v>
      </c>
      <c r="W42" s="193">
        <v>0</v>
      </c>
      <c r="X42" s="193">
        <v>0</v>
      </c>
      <c r="Y42" s="193">
        <v>0</v>
      </c>
      <c r="Z42" s="193">
        <v>0</v>
      </c>
      <c r="AA42" s="261" t="b">
        <f t="shared" si="20"/>
        <v>1</v>
      </c>
      <c r="AB42" s="213">
        <f t="shared" si="21"/>
        <v>0.5</v>
      </c>
      <c r="AC42" s="214" t="b">
        <f t="shared" si="22"/>
        <v>1</v>
      </c>
      <c r="AD42" s="214" t="b">
        <f t="shared" si="23"/>
        <v>1</v>
      </c>
    </row>
    <row r="43" spans="1:30" ht="24" x14ac:dyDescent="0.25">
      <c r="A43" s="230" t="s">
        <v>85</v>
      </c>
      <c r="B43" s="217" t="s">
        <v>735</v>
      </c>
      <c r="C43" s="93" t="s">
        <v>83</v>
      </c>
      <c r="D43" s="149" t="s">
        <v>215</v>
      </c>
      <c r="E43" s="190" t="s">
        <v>262</v>
      </c>
      <c r="F43" s="191" t="s">
        <v>158</v>
      </c>
      <c r="G43" s="149" t="s">
        <v>813</v>
      </c>
      <c r="H43" s="224" t="s">
        <v>94</v>
      </c>
      <c r="I43" s="150">
        <v>0.80300000000000005</v>
      </c>
      <c r="J43" s="146" t="s">
        <v>480</v>
      </c>
      <c r="K43" s="216">
        <v>1238291.1100000001</v>
      </c>
      <c r="L43" s="225">
        <f t="shared" si="18"/>
        <v>619145</v>
      </c>
      <c r="M43" s="226">
        <f t="shared" si="19"/>
        <v>619146.1100000001</v>
      </c>
      <c r="N43" s="192">
        <v>0.5</v>
      </c>
      <c r="O43" s="227">
        <v>0</v>
      </c>
      <c r="P43" s="227">
        <v>0</v>
      </c>
      <c r="Q43" s="228">
        <v>0</v>
      </c>
      <c r="R43" s="228">
        <v>0</v>
      </c>
      <c r="S43" s="193">
        <v>0</v>
      </c>
      <c r="T43" s="193">
        <v>0</v>
      </c>
      <c r="U43" s="193">
        <f t="shared" si="5"/>
        <v>619145</v>
      </c>
      <c r="V43" s="193">
        <v>0</v>
      </c>
      <c r="W43" s="193">
        <v>0</v>
      </c>
      <c r="X43" s="193">
        <v>0</v>
      </c>
      <c r="Y43" s="193">
        <v>0</v>
      </c>
      <c r="Z43" s="193">
        <v>0</v>
      </c>
      <c r="AA43" s="261" t="b">
        <f t="shared" si="20"/>
        <v>1</v>
      </c>
      <c r="AB43" s="213">
        <f t="shared" si="21"/>
        <v>0.5</v>
      </c>
      <c r="AC43" s="214" t="b">
        <f t="shared" si="22"/>
        <v>1</v>
      </c>
      <c r="AD43" s="214" t="b">
        <f t="shared" si="23"/>
        <v>1</v>
      </c>
    </row>
    <row r="44" spans="1:30" ht="24" x14ac:dyDescent="0.25">
      <c r="A44" s="230" t="s">
        <v>86</v>
      </c>
      <c r="B44" s="217" t="s">
        <v>736</v>
      </c>
      <c r="C44" s="93" t="s">
        <v>83</v>
      </c>
      <c r="D44" s="149" t="s">
        <v>172</v>
      </c>
      <c r="E44" s="190" t="s">
        <v>240</v>
      </c>
      <c r="F44" s="191" t="s">
        <v>167</v>
      </c>
      <c r="G44" s="149" t="s">
        <v>814</v>
      </c>
      <c r="H44" s="224" t="s">
        <v>94</v>
      </c>
      <c r="I44" s="150">
        <v>0.77600000000000002</v>
      </c>
      <c r="J44" s="146" t="s">
        <v>475</v>
      </c>
      <c r="K44" s="216">
        <v>1766141.56</v>
      </c>
      <c r="L44" s="225">
        <f t="shared" si="18"/>
        <v>883070</v>
      </c>
      <c r="M44" s="226">
        <f t="shared" si="19"/>
        <v>883071.56</v>
      </c>
      <c r="N44" s="192">
        <v>0.5</v>
      </c>
      <c r="O44" s="227">
        <v>0</v>
      </c>
      <c r="P44" s="227">
        <v>0</v>
      </c>
      <c r="Q44" s="228">
        <v>0</v>
      </c>
      <c r="R44" s="228">
        <v>0</v>
      </c>
      <c r="S44" s="193">
        <v>0</v>
      </c>
      <c r="T44" s="193">
        <v>0</v>
      </c>
      <c r="U44" s="193">
        <f t="shared" si="5"/>
        <v>883070</v>
      </c>
      <c r="V44" s="193">
        <v>0</v>
      </c>
      <c r="W44" s="193">
        <v>0</v>
      </c>
      <c r="X44" s="193">
        <v>0</v>
      </c>
      <c r="Y44" s="193">
        <v>0</v>
      </c>
      <c r="Z44" s="193">
        <v>0</v>
      </c>
      <c r="AA44" s="261" t="b">
        <f t="shared" si="20"/>
        <v>1</v>
      </c>
      <c r="AB44" s="213">
        <f t="shared" si="21"/>
        <v>0.5</v>
      </c>
      <c r="AC44" s="214" t="b">
        <f t="shared" si="22"/>
        <v>1</v>
      </c>
      <c r="AD44" s="214" t="b">
        <f t="shared" si="23"/>
        <v>1</v>
      </c>
    </row>
    <row r="45" spans="1:30" ht="36" x14ac:dyDescent="0.25">
      <c r="A45" s="230" t="s">
        <v>87</v>
      </c>
      <c r="B45" s="217" t="s">
        <v>737</v>
      </c>
      <c r="C45" s="93" t="s">
        <v>83</v>
      </c>
      <c r="D45" s="149" t="s">
        <v>333</v>
      </c>
      <c r="E45" s="190" t="s">
        <v>101</v>
      </c>
      <c r="F45" s="191" t="s">
        <v>333</v>
      </c>
      <c r="G45" s="149" t="s">
        <v>815</v>
      </c>
      <c r="H45" s="224" t="s">
        <v>94</v>
      </c>
      <c r="I45" s="150">
        <v>1.5840000000000001</v>
      </c>
      <c r="J45" s="146" t="s">
        <v>508</v>
      </c>
      <c r="K45" s="216">
        <v>9172574.25</v>
      </c>
      <c r="L45" s="225">
        <f t="shared" si="18"/>
        <v>4586287</v>
      </c>
      <c r="M45" s="226">
        <f t="shared" si="19"/>
        <v>4586287.25</v>
      </c>
      <c r="N45" s="192">
        <v>0.5</v>
      </c>
      <c r="O45" s="227">
        <v>0</v>
      </c>
      <c r="P45" s="227">
        <v>0</v>
      </c>
      <c r="Q45" s="228">
        <v>0</v>
      </c>
      <c r="R45" s="228">
        <v>0</v>
      </c>
      <c r="S45" s="193">
        <v>0</v>
      </c>
      <c r="T45" s="193">
        <v>0</v>
      </c>
      <c r="U45" s="193">
        <f t="shared" si="5"/>
        <v>4586287</v>
      </c>
      <c r="V45" s="193">
        <v>0</v>
      </c>
      <c r="W45" s="193">
        <v>0</v>
      </c>
      <c r="X45" s="193">
        <v>0</v>
      </c>
      <c r="Y45" s="193">
        <v>0</v>
      </c>
      <c r="Z45" s="193">
        <v>0</v>
      </c>
      <c r="AA45" s="261" t="b">
        <f t="shared" si="20"/>
        <v>1</v>
      </c>
      <c r="AB45" s="213">
        <f t="shared" si="21"/>
        <v>0.5</v>
      </c>
      <c r="AC45" s="214" t="b">
        <f t="shared" si="22"/>
        <v>1</v>
      </c>
      <c r="AD45" s="214" t="b">
        <f t="shared" si="23"/>
        <v>1</v>
      </c>
    </row>
    <row r="46" spans="1:30" ht="15" x14ac:dyDescent="0.25">
      <c r="A46" s="230" t="s">
        <v>88</v>
      </c>
      <c r="B46" s="217" t="s">
        <v>738</v>
      </c>
      <c r="C46" s="93" t="s">
        <v>83</v>
      </c>
      <c r="D46" s="149" t="s">
        <v>194</v>
      </c>
      <c r="E46" s="190" t="s">
        <v>271</v>
      </c>
      <c r="F46" s="191" t="s">
        <v>156</v>
      </c>
      <c r="G46" s="149" t="s">
        <v>816</v>
      </c>
      <c r="H46" s="224" t="s">
        <v>93</v>
      </c>
      <c r="I46" s="150">
        <v>0.378</v>
      </c>
      <c r="J46" s="146" t="s">
        <v>485</v>
      </c>
      <c r="K46" s="216">
        <v>2414500</v>
      </c>
      <c r="L46" s="225">
        <f t="shared" si="18"/>
        <v>1207250</v>
      </c>
      <c r="M46" s="226">
        <f t="shared" si="19"/>
        <v>1207250</v>
      </c>
      <c r="N46" s="192">
        <v>0.5</v>
      </c>
      <c r="O46" s="227">
        <v>0</v>
      </c>
      <c r="P46" s="227">
        <v>0</v>
      </c>
      <c r="Q46" s="228">
        <v>0</v>
      </c>
      <c r="R46" s="228">
        <v>0</v>
      </c>
      <c r="S46" s="193">
        <v>0</v>
      </c>
      <c r="T46" s="193">
        <v>0</v>
      </c>
      <c r="U46" s="193">
        <f t="shared" si="5"/>
        <v>1207250</v>
      </c>
      <c r="V46" s="193">
        <v>0</v>
      </c>
      <c r="W46" s="193">
        <v>0</v>
      </c>
      <c r="X46" s="193">
        <v>0</v>
      </c>
      <c r="Y46" s="193">
        <v>0</v>
      </c>
      <c r="Z46" s="193">
        <v>0</v>
      </c>
      <c r="AA46" s="261" t="b">
        <f t="shared" si="20"/>
        <v>1</v>
      </c>
      <c r="AB46" s="213">
        <f t="shared" si="21"/>
        <v>0.5</v>
      </c>
      <c r="AC46" s="214" t="b">
        <f t="shared" si="22"/>
        <v>1</v>
      </c>
      <c r="AD46" s="214" t="b">
        <f t="shared" si="23"/>
        <v>1</v>
      </c>
    </row>
    <row r="47" spans="1:30" ht="24" x14ac:dyDescent="0.25">
      <c r="A47" s="230" t="s">
        <v>89</v>
      </c>
      <c r="B47" s="217" t="s">
        <v>739</v>
      </c>
      <c r="C47" s="93" t="s">
        <v>83</v>
      </c>
      <c r="D47" s="149" t="s">
        <v>174</v>
      </c>
      <c r="E47" s="190" t="s">
        <v>228</v>
      </c>
      <c r="F47" s="191" t="s">
        <v>152</v>
      </c>
      <c r="G47" s="149" t="s">
        <v>817</v>
      </c>
      <c r="H47" s="224" t="s">
        <v>93</v>
      </c>
      <c r="I47" s="150">
        <v>0.47899999999999998</v>
      </c>
      <c r="J47" s="146" t="s">
        <v>485</v>
      </c>
      <c r="K47" s="216">
        <v>4107371.63</v>
      </c>
      <c r="L47" s="225">
        <f t="shared" si="18"/>
        <v>2053685</v>
      </c>
      <c r="M47" s="226">
        <f t="shared" si="19"/>
        <v>2053686.63</v>
      </c>
      <c r="N47" s="192">
        <v>0.5</v>
      </c>
      <c r="O47" s="227">
        <v>0</v>
      </c>
      <c r="P47" s="227">
        <v>0</v>
      </c>
      <c r="Q47" s="228">
        <v>0</v>
      </c>
      <c r="R47" s="228">
        <v>0</v>
      </c>
      <c r="S47" s="193">
        <v>0</v>
      </c>
      <c r="T47" s="193">
        <v>0</v>
      </c>
      <c r="U47" s="193">
        <f t="shared" si="5"/>
        <v>2053685</v>
      </c>
      <c r="V47" s="193">
        <v>0</v>
      </c>
      <c r="W47" s="193">
        <v>0</v>
      </c>
      <c r="X47" s="193">
        <v>0</v>
      </c>
      <c r="Y47" s="193">
        <v>0</v>
      </c>
      <c r="Z47" s="193">
        <v>0</v>
      </c>
      <c r="AA47" s="261" t="b">
        <f t="shared" si="20"/>
        <v>1</v>
      </c>
      <c r="AB47" s="213">
        <f t="shared" si="21"/>
        <v>0.5</v>
      </c>
      <c r="AC47" s="214" t="b">
        <f t="shared" si="22"/>
        <v>1</v>
      </c>
      <c r="AD47" s="214" t="b">
        <f t="shared" si="23"/>
        <v>1</v>
      </c>
    </row>
    <row r="48" spans="1:30" ht="36" x14ac:dyDescent="0.25">
      <c r="A48" s="230" t="s">
        <v>90</v>
      </c>
      <c r="B48" s="217" t="s">
        <v>740</v>
      </c>
      <c r="C48" s="93" t="s">
        <v>83</v>
      </c>
      <c r="D48" s="149" t="s">
        <v>324</v>
      </c>
      <c r="E48" s="190" t="s">
        <v>96</v>
      </c>
      <c r="F48" s="191" t="s">
        <v>324</v>
      </c>
      <c r="G48" s="149" t="s">
        <v>818</v>
      </c>
      <c r="H48" s="224" t="s">
        <v>93</v>
      </c>
      <c r="I48" s="150">
        <v>0.435</v>
      </c>
      <c r="J48" s="146" t="s">
        <v>662</v>
      </c>
      <c r="K48" s="216">
        <v>13442305.68</v>
      </c>
      <c r="L48" s="225">
        <f t="shared" si="18"/>
        <v>6721152</v>
      </c>
      <c r="M48" s="226">
        <f t="shared" si="19"/>
        <v>6721153.6799999997</v>
      </c>
      <c r="N48" s="192">
        <v>0.5</v>
      </c>
      <c r="O48" s="227">
        <v>0</v>
      </c>
      <c r="P48" s="227">
        <v>0</v>
      </c>
      <c r="Q48" s="228">
        <v>0</v>
      </c>
      <c r="R48" s="228">
        <v>0</v>
      </c>
      <c r="S48" s="193">
        <v>0</v>
      </c>
      <c r="T48" s="193">
        <v>0</v>
      </c>
      <c r="U48" s="193">
        <f t="shared" si="5"/>
        <v>6721152</v>
      </c>
      <c r="V48" s="193">
        <v>0</v>
      </c>
      <c r="W48" s="193">
        <v>0</v>
      </c>
      <c r="X48" s="193">
        <v>0</v>
      </c>
      <c r="Y48" s="193">
        <v>0</v>
      </c>
      <c r="Z48" s="193">
        <v>0</v>
      </c>
      <c r="AA48" s="261" t="b">
        <f t="shared" si="20"/>
        <v>1</v>
      </c>
      <c r="AB48" s="213">
        <f t="shared" si="21"/>
        <v>0.5</v>
      </c>
      <c r="AC48" s="214" t="b">
        <f t="shared" si="22"/>
        <v>1</v>
      </c>
      <c r="AD48" s="214" t="b">
        <f t="shared" si="23"/>
        <v>1</v>
      </c>
    </row>
    <row r="49" spans="1:30" ht="24" x14ac:dyDescent="0.25">
      <c r="A49" s="230" t="s">
        <v>91</v>
      </c>
      <c r="B49" s="217" t="s">
        <v>741</v>
      </c>
      <c r="C49" s="93" t="s">
        <v>83</v>
      </c>
      <c r="D49" s="149" t="s">
        <v>380</v>
      </c>
      <c r="E49" s="190" t="s">
        <v>412</v>
      </c>
      <c r="F49" s="191" t="s">
        <v>163</v>
      </c>
      <c r="G49" s="149" t="s">
        <v>819</v>
      </c>
      <c r="H49" s="224" t="s">
        <v>93</v>
      </c>
      <c r="I49" s="150">
        <v>1.75</v>
      </c>
      <c r="J49" s="146" t="s">
        <v>508</v>
      </c>
      <c r="K49" s="216">
        <v>2428540.2200000002</v>
      </c>
      <c r="L49" s="225">
        <f t="shared" si="18"/>
        <v>1214270</v>
      </c>
      <c r="M49" s="226">
        <f t="shared" si="19"/>
        <v>1214270.2200000002</v>
      </c>
      <c r="N49" s="192">
        <v>0.5</v>
      </c>
      <c r="O49" s="227">
        <v>0</v>
      </c>
      <c r="P49" s="227">
        <v>0</v>
      </c>
      <c r="Q49" s="228">
        <v>0</v>
      </c>
      <c r="R49" s="228">
        <v>0</v>
      </c>
      <c r="S49" s="193">
        <v>0</v>
      </c>
      <c r="T49" s="193">
        <v>0</v>
      </c>
      <c r="U49" s="193">
        <f t="shared" si="5"/>
        <v>1214270</v>
      </c>
      <c r="V49" s="193">
        <v>0</v>
      </c>
      <c r="W49" s="193">
        <v>0</v>
      </c>
      <c r="X49" s="193">
        <v>0</v>
      </c>
      <c r="Y49" s="193">
        <v>0</v>
      </c>
      <c r="Z49" s="193">
        <v>0</v>
      </c>
      <c r="AA49" s="261" t="b">
        <f t="shared" si="20"/>
        <v>1</v>
      </c>
      <c r="AB49" s="213">
        <f t="shared" si="21"/>
        <v>0.5</v>
      </c>
      <c r="AC49" s="214" t="b">
        <f t="shared" si="22"/>
        <v>1</v>
      </c>
      <c r="AD49" s="214" t="b">
        <f t="shared" si="23"/>
        <v>1</v>
      </c>
    </row>
    <row r="50" spans="1:30" ht="24" x14ac:dyDescent="0.25">
      <c r="A50" s="230" t="s">
        <v>113</v>
      </c>
      <c r="B50" s="217" t="s">
        <v>742</v>
      </c>
      <c r="C50" s="93" t="s">
        <v>83</v>
      </c>
      <c r="D50" s="149" t="s">
        <v>409</v>
      </c>
      <c r="E50" s="190" t="s">
        <v>284</v>
      </c>
      <c r="F50" s="191" t="s">
        <v>159</v>
      </c>
      <c r="G50" s="149" t="s">
        <v>820</v>
      </c>
      <c r="H50" s="224" t="s">
        <v>94</v>
      </c>
      <c r="I50" s="150">
        <v>0.14399999999999999</v>
      </c>
      <c r="J50" s="146" t="s">
        <v>663</v>
      </c>
      <c r="K50" s="216">
        <v>839473.27</v>
      </c>
      <c r="L50" s="225">
        <f t="shared" si="18"/>
        <v>419736</v>
      </c>
      <c r="M50" s="226">
        <f t="shared" si="19"/>
        <v>419737.27</v>
      </c>
      <c r="N50" s="192">
        <v>0.5</v>
      </c>
      <c r="O50" s="227">
        <v>0</v>
      </c>
      <c r="P50" s="227">
        <v>0</v>
      </c>
      <c r="Q50" s="228">
        <v>0</v>
      </c>
      <c r="R50" s="228">
        <v>0</v>
      </c>
      <c r="S50" s="193">
        <v>0</v>
      </c>
      <c r="T50" s="193">
        <v>0</v>
      </c>
      <c r="U50" s="193">
        <f t="shared" si="5"/>
        <v>419736</v>
      </c>
      <c r="V50" s="193">
        <v>0</v>
      </c>
      <c r="W50" s="193">
        <v>0</v>
      </c>
      <c r="X50" s="193">
        <v>0</v>
      </c>
      <c r="Y50" s="193">
        <v>0</v>
      </c>
      <c r="Z50" s="193">
        <v>0</v>
      </c>
      <c r="AA50" s="261" t="b">
        <f t="shared" si="20"/>
        <v>1</v>
      </c>
      <c r="AB50" s="213">
        <f t="shared" si="21"/>
        <v>0.5</v>
      </c>
      <c r="AC50" s="214" t="b">
        <f t="shared" si="22"/>
        <v>1</v>
      </c>
      <c r="AD50" s="214" t="b">
        <f t="shared" si="23"/>
        <v>1</v>
      </c>
    </row>
    <row r="51" spans="1:30" ht="24" x14ac:dyDescent="0.25">
      <c r="A51" s="230" t="s">
        <v>114</v>
      </c>
      <c r="B51" s="217" t="s">
        <v>743</v>
      </c>
      <c r="C51" s="93" t="s">
        <v>83</v>
      </c>
      <c r="D51" s="149" t="s">
        <v>205</v>
      </c>
      <c r="E51" s="190" t="s">
        <v>229</v>
      </c>
      <c r="F51" s="191" t="s">
        <v>151</v>
      </c>
      <c r="G51" s="149" t="s">
        <v>821</v>
      </c>
      <c r="H51" s="224" t="s">
        <v>95</v>
      </c>
      <c r="I51" s="150">
        <v>2.3159999999999998</v>
      </c>
      <c r="J51" s="146" t="s">
        <v>662</v>
      </c>
      <c r="K51" s="216">
        <v>1279151.56</v>
      </c>
      <c r="L51" s="225">
        <f t="shared" si="18"/>
        <v>639575</v>
      </c>
      <c r="M51" s="226">
        <f t="shared" si="19"/>
        <v>639576.56000000006</v>
      </c>
      <c r="N51" s="192">
        <v>0.5</v>
      </c>
      <c r="O51" s="227">
        <v>0</v>
      </c>
      <c r="P51" s="227">
        <v>0</v>
      </c>
      <c r="Q51" s="228">
        <v>0</v>
      </c>
      <c r="R51" s="228">
        <v>0</v>
      </c>
      <c r="S51" s="193">
        <v>0</v>
      </c>
      <c r="T51" s="193">
        <v>0</v>
      </c>
      <c r="U51" s="193">
        <f t="shared" si="5"/>
        <v>639575</v>
      </c>
      <c r="V51" s="193">
        <v>0</v>
      </c>
      <c r="W51" s="193">
        <v>0</v>
      </c>
      <c r="X51" s="193">
        <v>0</v>
      </c>
      <c r="Y51" s="193">
        <v>0</v>
      </c>
      <c r="Z51" s="193">
        <v>0</v>
      </c>
      <c r="AA51" s="261" t="b">
        <f t="shared" si="20"/>
        <v>1</v>
      </c>
      <c r="AB51" s="213">
        <f t="shared" si="21"/>
        <v>0.5</v>
      </c>
      <c r="AC51" s="214" t="b">
        <f t="shared" si="22"/>
        <v>1</v>
      </c>
      <c r="AD51" s="214" t="b">
        <f t="shared" si="23"/>
        <v>1</v>
      </c>
    </row>
    <row r="52" spans="1:30" ht="24" x14ac:dyDescent="0.25">
      <c r="A52" s="230" t="s">
        <v>115</v>
      </c>
      <c r="B52" s="217" t="s">
        <v>744</v>
      </c>
      <c r="C52" s="93" t="s">
        <v>83</v>
      </c>
      <c r="D52" s="149" t="s">
        <v>694</v>
      </c>
      <c r="E52" s="190" t="s">
        <v>376</v>
      </c>
      <c r="F52" s="191" t="s">
        <v>157</v>
      </c>
      <c r="G52" s="149" t="s">
        <v>822</v>
      </c>
      <c r="H52" s="224" t="s">
        <v>94</v>
      </c>
      <c r="I52" s="150">
        <v>0.4</v>
      </c>
      <c r="J52" s="146" t="s">
        <v>482</v>
      </c>
      <c r="K52" s="216">
        <v>1703009.6</v>
      </c>
      <c r="L52" s="225">
        <f t="shared" si="18"/>
        <v>851504</v>
      </c>
      <c r="M52" s="226">
        <f t="shared" si="19"/>
        <v>851505.60000000009</v>
      </c>
      <c r="N52" s="192">
        <v>0.5</v>
      </c>
      <c r="O52" s="227">
        <v>0</v>
      </c>
      <c r="P52" s="227">
        <v>0</v>
      </c>
      <c r="Q52" s="228">
        <v>0</v>
      </c>
      <c r="R52" s="228">
        <v>0</v>
      </c>
      <c r="S52" s="193">
        <v>0</v>
      </c>
      <c r="T52" s="193">
        <v>0</v>
      </c>
      <c r="U52" s="193">
        <f t="shared" si="5"/>
        <v>851504</v>
      </c>
      <c r="V52" s="193">
        <v>0</v>
      </c>
      <c r="W52" s="193">
        <v>0</v>
      </c>
      <c r="X52" s="193">
        <v>0</v>
      </c>
      <c r="Y52" s="193">
        <v>0</v>
      </c>
      <c r="Z52" s="193">
        <v>0</v>
      </c>
      <c r="AA52" s="261" t="b">
        <f t="shared" si="20"/>
        <v>1</v>
      </c>
      <c r="AB52" s="213">
        <f t="shared" si="21"/>
        <v>0.5</v>
      </c>
      <c r="AC52" s="214" t="b">
        <f t="shared" si="22"/>
        <v>1</v>
      </c>
      <c r="AD52" s="214" t="b">
        <f t="shared" si="23"/>
        <v>1</v>
      </c>
    </row>
    <row r="53" spans="1:30" ht="15" x14ac:dyDescent="0.25">
      <c r="A53" s="230" t="s">
        <v>116</v>
      </c>
      <c r="B53" s="217" t="s">
        <v>745</v>
      </c>
      <c r="C53" s="93" t="s">
        <v>83</v>
      </c>
      <c r="D53" s="149" t="s">
        <v>204</v>
      </c>
      <c r="E53" s="190" t="s">
        <v>299</v>
      </c>
      <c r="F53" s="191" t="s">
        <v>152</v>
      </c>
      <c r="G53" s="149" t="s">
        <v>823</v>
      </c>
      <c r="H53" s="224" t="s">
        <v>93</v>
      </c>
      <c r="I53" s="150">
        <v>0.32800000000000001</v>
      </c>
      <c r="J53" s="146" t="s">
        <v>666</v>
      </c>
      <c r="K53" s="216">
        <v>1710173.34</v>
      </c>
      <c r="L53" s="225">
        <f t="shared" si="18"/>
        <v>855086</v>
      </c>
      <c r="M53" s="226">
        <f t="shared" si="19"/>
        <v>855087.34000000008</v>
      </c>
      <c r="N53" s="192">
        <v>0.5</v>
      </c>
      <c r="O53" s="227">
        <v>0</v>
      </c>
      <c r="P53" s="227">
        <v>0</v>
      </c>
      <c r="Q53" s="228">
        <v>0</v>
      </c>
      <c r="R53" s="228">
        <v>0</v>
      </c>
      <c r="S53" s="193">
        <v>0</v>
      </c>
      <c r="T53" s="193">
        <v>0</v>
      </c>
      <c r="U53" s="193">
        <f t="shared" si="5"/>
        <v>855086</v>
      </c>
      <c r="V53" s="193">
        <v>0</v>
      </c>
      <c r="W53" s="193">
        <v>0</v>
      </c>
      <c r="X53" s="193">
        <v>0</v>
      </c>
      <c r="Y53" s="193">
        <v>0</v>
      </c>
      <c r="Z53" s="193">
        <v>0</v>
      </c>
      <c r="AA53" s="261" t="b">
        <f t="shared" si="20"/>
        <v>1</v>
      </c>
      <c r="AB53" s="213">
        <f t="shared" si="21"/>
        <v>0.5</v>
      </c>
      <c r="AC53" s="214" t="b">
        <f t="shared" si="22"/>
        <v>1</v>
      </c>
      <c r="AD53" s="214" t="b">
        <f t="shared" si="23"/>
        <v>1</v>
      </c>
    </row>
    <row r="54" spans="1:30" ht="48" x14ac:dyDescent="0.25">
      <c r="A54" s="230" t="s">
        <v>117</v>
      </c>
      <c r="B54" s="217" t="s">
        <v>746</v>
      </c>
      <c r="C54" s="93" t="s">
        <v>84</v>
      </c>
      <c r="D54" s="149" t="s">
        <v>695</v>
      </c>
      <c r="E54" s="190" t="s">
        <v>301</v>
      </c>
      <c r="F54" s="191" t="s">
        <v>152</v>
      </c>
      <c r="G54" s="149" t="s">
        <v>824</v>
      </c>
      <c r="H54" s="224" t="s">
        <v>93</v>
      </c>
      <c r="I54" s="150">
        <v>1.1970000000000001</v>
      </c>
      <c r="J54" s="146" t="s">
        <v>856</v>
      </c>
      <c r="K54" s="216">
        <v>8772694.5600000005</v>
      </c>
      <c r="L54" s="225">
        <f t="shared" si="18"/>
        <v>4386347</v>
      </c>
      <c r="M54" s="226">
        <f t="shared" si="19"/>
        <v>4386347.5600000005</v>
      </c>
      <c r="N54" s="192">
        <v>0.5</v>
      </c>
      <c r="O54" s="227">
        <v>0</v>
      </c>
      <c r="P54" s="227">
        <v>0</v>
      </c>
      <c r="Q54" s="228">
        <v>0</v>
      </c>
      <c r="R54" s="228">
        <v>0</v>
      </c>
      <c r="S54" s="193">
        <v>0</v>
      </c>
      <c r="T54" s="193">
        <v>0</v>
      </c>
      <c r="U54" s="193">
        <v>2499315</v>
      </c>
      <c r="V54" s="193">
        <v>1887032</v>
      </c>
      <c r="W54" s="193">
        <v>0</v>
      </c>
      <c r="X54" s="193">
        <v>0</v>
      </c>
      <c r="Y54" s="193">
        <v>0</v>
      </c>
      <c r="Z54" s="193">
        <v>0</v>
      </c>
      <c r="AA54" s="261" t="b">
        <f t="shared" si="20"/>
        <v>1</v>
      </c>
      <c r="AB54" s="213">
        <f t="shared" si="21"/>
        <v>0.5</v>
      </c>
      <c r="AC54" s="214" t="b">
        <f t="shared" si="22"/>
        <v>1</v>
      </c>
      <c r="AD54" s="214" t="b">
        <f t="shared" si="23"/>
        <v>1</v>
      </c>
    </row>
    <row r="55" spans="1:30" ht="15" x14ac:dyDescent="0.25">
      <c r="A55" s="230" t="s">
        <v>118</v>
      </c>
      <c r="B55" s="217" t="s">
        <v>747</v>
      </c>
      <c r="C55" s="93" t="s">
        <v>83</v>
      </c>
      <c r="D55" s="149" t="s">
        <v>193</v>
      </c>
      <c r="E55" s="190" t="s">
        <v>273</v>
      </c>
      <c r="F55" s="191" t="s">
        <v>157</v>
      </c>
      <c r="G55" s="149" t="s">
        <v>825</v>
      </c>
      <c r="H55" s="224" t="s">
        <v>94</v>
      </c>
      <c r="I55" s="150">
        <v>0.997</v>
      </c>
      <c r="J55" s="146" t="s">
        <v>477</v>
      </c>
      <c r="K55" s="216">
        <v>3215037.71</v>
      </c>
      <c r="L55" s="225">
        <f t="shared" si="18"/>
        <v>1607518</v>
      </c>
      <c r="M55" s="226">
        <f t="shared" si="19"/>
        <v>1607519.71</v>
      </c>
      <c r="N55" s="192">
        <v>0.5</v>
      </c>
      <c r="O55" s="227">
        <v>0</v>
      </c>
      <c r="P55" s="227">
        <v>0</v>
      </c>
      <c r="Q55" s="228">
        <v>0</v>
      </c>
      <c r="R55" s="228">
        <v>0</v>
      </c>
      <c r="S55" s="193">
        <v>0</v>
      </c>
      <c r="T55" s="193">
        <v>0</v>
      </c>
      <c r="U55" s="193">
        <f t="shared" si="5"/>
        <v>1607518</v>
      </c>
      <c r="V55" s="193">
        <v>0</v>
      </c>
      <c r="W55" s="193">
        <v>0</v>
      </c>
      <c r="X55" s="193">
        <v>0</v>
      </c>
      <c r="Y55" s="193">
        <v>0</v>
      </c>
      <c r="Z55" s="193">
        <v>0</v>
      </c>
      <c r="AA55" s="261" t="b">
        <f t="shared" si="20"/>
        <v>1</v>
      </c>
      <c r="AB55" s="213">
        <f t="shared" si="21"/>
        <v>0.5</v>
      </c>
      <c r="AC55" s="214" t="b">
        <f t="shared" si="22"/>
        <v>1</v>
      </c>
      <c r="AD55" s="214" t="b">
        <f t="shared" si="23"/>
        <v>1</v>
      </c>
    </row>
    <row r="56" spans="1:30" ht="24" x14ac:dyDescent="0.25">
      <c r="A56" s="230" t="s">
        <v>119</v>
      </c>
      <c r="B56" s="217" t="s">
        <v>748</v>
      </c>
      <c r="C56" s="93" t="s">
        <v>83</v>
      </c>
      <c r="D56" s="149" t="s">
        <v>331</v>
      </c>
      <c r="E56" s="190" t="s">
        <v>283</v>
      </c>
      <c r="F56" s="191" t="s">
        <v>159</v>
      </c>
      <c r="G56" s="149" t="s">
        <v>826</v>
      </c>
      <c r="H56" s="224" t="s">
        <v>94</v>
      </c>
      <c r="I56" s="150">
        <v>0.93100000000000005</v>
      </c>
      <c r="J56" s="146" t="s">
        <v>668</v>
      </c>
      <c r="K56" s="216">
        <v>2548744.75</v>
      </c>
      <c r="L56" s="225">
        <f t="shared" si="18"/>
        <v>1274372</v>
      </c>
      <c r="M56" s="226">
        <f t="shared" si="19"/>
        <v>1274372.75</v>
      </c>
      <c r="N56" s="192">
        <v>0.5</v>
      </c>
      <c r="O56" s="227">
        <v>0</v>
      </c>
      <c r="P56" s="227">
        <v>0</v>
      </c>
      <c r="Q56" s="228">
        <v>0</v>
      </c>
      <c r="R56" s="228">
        <v>0</v>
      </c>
      <c r="S56" s="193">
        <v>0</v>
      </c>
      <c r="T56" s="193">
        <v>0</v>
      </c>
      <c r="U56" s="193">
        <f t="shared" si="5"/>
        <v>1274372</v>
      </c>
      <c r="V56" s="193">
        <v>0</v>
      </c>
      <c r="W56" s="193">
        <v>0</v>
      </c>
      <c r="X56" s="193">
        <v>0</v>
      </c>
      <c r="Y56" s="193">
        <v>0</v>
      </c>
      <c r="Z56" s="193">
        <v>0</v>
      </c>
      <c r="AA56" s="261" t="b">
        <f t="shared" si="20"/>
        <v>1</v>
      </c>
      <c r="AB56" s="213">
        <f t="shared" si="21"/>
        <v>0.5</v>
      </c>
      <c r="AC56" s="214" t="b">
        <f t="shared" si="22"/>
        <v>1</v>
      </c>
      <c r="AD56" s="214" t="b">
        <f t="shared" si="23"/>
        <v>1</v>
      </c>
    </row>
    <row r="57" spans="1:30" ht="24" x14ac:dyDescent="0.25">
      <c r="A57" s="230" t="s">
        <v>120</v>
      </c>
      <c r="B57" s="217" t="s">
        <v>749</v>
      </c>
      <c r="C57" s="93" t="s">
        <v>83</v>
      </c>
      <c r="D57" s="149" t="s">
        <v>178</v>
      </c>
      <c r="E57" s="190" t="s">
        <v>287</v>
      </c>
      <c r="F57" s="191" t="s">
        <v>152</v>
      </c>
      <c r="G57" s="149" t="s">
        <v>827</v>
      </c>
      <c r="H57" s="224" t="s">
        <v>93</v>
      </c>
      <c r="I57" s="150">
        <v>0.252</v>
      </c>
      <c r="J57" s="146" t="s">
        <v>480</v>
      </c>
      <c r="K57" s="216">
        <v>2220000</v>
      </c>
      <c r="L57" s="225">
        <f t="shared" si="18"/>
        <v>1110000</v>
      </c>
      <c r="M57" s="226">
        <f t="shared" si="19"/>
        <v>1110000</v>
      </c>
      <c r="N57" s="192">
        <v>0.5</v>
      </c>
      <c r="O57" s="227">
        <v>0</v>
      </c>
      <c r="P57" s="227">
        <v>0</v>
      </c>
      <c r="Q57" s="228">
        <v>0</v>
      </c>
      <c r="R57" s="228">
        <v>0</v>
      </c>
      <c r="S57" s="193">
        <v>0</v>
      </c>
      <c r="T57" s="193">
        <v>0</v>
      </c>
      <c r="U57" s="193">
        <f t="shared" si="5"/>
        <v>1110000</v>
      </c>
      <c r="V57" s="193">
        <v>0</v>
      </c>
      <c r="W57" s="193">
        <v>0</v>
      </c>
      <c r="X57" s="193">
        <v>0</v>
      </c>
      <c r="Y57" s="193">
        <v>0</v>
      </c>
      <c r="Z57" s="193">
        <v>0</v>
      </c>
      <c r="AA57" s="261" t="b">
        <f t="shared" si="20"/>
        <v>1</v>
      </c>
      <c r="AB57" s="213">
        <f t="shared" si="21"/>
        <v>0.5</v>
      </c>
      <c r="AC57" s="214" t="b">
        <f t="shared" si="22"/>
        <v>1</v>
      </c>
      <c r="AD57" s="214" t="b">
        <f t="shared" si="23"/>
        <v>1</v>
      </c>
    </row>
    <row r="58" spans="1:30" ht="15" x14ac:dyDescent="0.25">
      <c r="A58" s="230" t="s">
        <v>121</v>
      </c>
      <c r="B58" s="217" t="s">
        <v>750</v>
      </c>
      <c r="C58" s="93" t="s">
        <v>83</v>
      </c>
      <c r="D58" s="149" t="s">
        <v>217</v>
      </c>
      <c r="E58" s="190" t="s">
        <v>305</v>
      </c>
      <c r="F58" s="191" t="s">
        <v>165</v>
      </c>
      <c r="G58" s="149" t="s">
        <v>828</v>
      </c>
      <c r="H58" s="224" t="s">
        <v>93</v>
      </c>
      <c r="I58" s="150">
        <v>0.55000000000000004</v>
      </c>
      <c r="J58" s="146" t="s">
        <v>659</v>
      </c>
      <c r="K58" s="216">
        <v>1399068.21</v>
      </c>
      <c r="L58" s="225">
        <f t="shared" si="18"/>
        <v>699534</v>
      </c>
      <c r="M58" s="226">
        <f t="shared" si="19"/>
        <v>699534.21</v>
      </c>
      <c r="N58" s="192">
        <v>0.5</v>
      </c>
      <c r="O58" s="227">
        <v>0</v>
      </c>
      <c r="P58" s="227">
        <v>0</v>
      </c>
      <c r="Q58" s="228">
        <v>0</v>
      </c>
      <c r="R58" s="228">
        <v>0</v>
      </c>
      <c r="S58" s="193">
        <v>0</v>
      </c>
      <c r="T58" s="193">
        <v>0</v>
      </c>
      <c r="U58" s="193">
        <f t="shared" si="5"/>
        <v>699534</v>
      </c>
      <c r="V58" s="193">
        <v>0</v>
      </c>
      <c r="W58" s="193">
        <v>0</v>
      </c>
      <c r="X58" s="193">
        <v>0</v>
      </c>
      <c r="Y58" s="193">
        <v>0</v>
      </c>
      <c r="Z58" s="193">
        <v>0</v>
      </c>
      <c r="AA58" s="261" t="b">
        <f t="shared" si="20"/>
        <v>1</v>
      </c>
      <c r="AB58" s="213">
        <f t="shared" si="21"/>
        <v>0.5</v>
      </c>
      <c r="AC58" s="214" t="b">
        <f t="shared" si="22"/>
        <v>1</v>
      </c>
      <c r="AD58" s="214" t="b">
        <f t="shared" si="23"/>
        <v>1</v>
      </c>
    </row>
    <row r="59" spans="1:30" ht="15" x14ac:dyDescent="0.25">
      <c r="A59" s="230" t="s">
        <v>122</v>
      </c>
      <c r="B59" s="217" t="s">
        <v>751</v>
      </c>
      <c r="C59" s="93" t="s">
        <v>83</v>
      </c>
      <c r="D59" s="149" t="s">
        <v>190</v>
      </c>
      <c r="E59" s="190" t="s">
        <v>306</v>
      </c>
      <c r="F59" s="191" t="s">
        <v>163</v>
      </c>
      <c r="G59" s="149" t="s">
        <v>829</v>
      </c>
      <c r="H59" s="224" t="s">
        <v>93</v>
      </c>
      <c r="I59" s="150">
        <v>0.21</v>
      </c>
      <c r="J59" s="146" t="s">
        <v>857</v>
      </c>
      <c r="K59" s="216">
        <v>2561178.42</v>
      </c>
      <c r="L59" s="225">
        <f t="shared" si="18"/>
        <v>1280589</v>
      </c>
      <c r="M59" s="226">
        <f t="shared" si="19"/>
        <v>1280589.42</v>
      </c>
      <c r="N59" s="192">
        <v>0.5</v>
      </c>
      <c r="O59" s="227">
        <v>0</v>
      </c>
      <c r="P59" s="227">
        <v>0</v>
      </c>
      <c r="Q59" s="228">
        <v>0</v>
      </c>
      <c r="R59" s="228">
        <v>0</v>
      </c>
      <c r="S59" s="193">
        <v>0</v>
      </c>
      <c r="T59" s="193">
        <v>0</v>
      </c>
      <c r="U59" s="193">
        <f t="shared" si="5"/>
        <v>1280589</v>
      </c>
      <c r="V59" s="193">
        <v>0</v>
      </c>
      <c r="W59" s="193">
        <v>0</v>
      </c>
      <c r="X59" s="193">
        <v>0</v>
      </c>
      <c r="Y59" s="193">
        <v>0</v>
      </c>
      <c r="Z59" s="193">
        <v>0</v>
      </c>
      <c r="AA59" s="261" t="b">
        <f t="shared" si="20"/>
        <v>1</v>
      </c>
      <c r="AB59" s="213">
        <f t="shared" si="21"/>
        <v>0.5</v>
      </c>
      <c r="AC59" s="214" t="b">
        <f t="shared" si="22"/>
        <v>1</v>
      </c>
      <c r="AD59" s="214" t="b">
        <f t="shared" si="23"/>
        <v>1</v>
      </c>
    </row>
    <row r="60" spans="1:30" ht="24" x14ac:dyDescent="0.25">
      <c r="A60" s="230" t="s">
        <v>123</v>
      </c>
      <c r="B60" s="217" t="s">
        <v>752</v>
      </c>
      <c r="C60" s="93" t="s">
        <v>83</v>
      </c>
      <c r="D60" s="149" t="s">
        <v>196</v>
      </c>
      <c r="E60" s="190" t="s">
        <v>258</v>
      </c>
      <c r="F60" s="191" t="s">
        <v>156</v>
      </c>
      <c r="G60" s="149" t="s">
        <v>830</v>
      </c>
      <c r="H60" s="224" t="s">
        <v>94</v>
      </c>
      <c r="I60" s="150">
        <v>0.41</v>
      </c>
      <c r="J60" s="146" t="s">
        <v>481</v>
      </c>
      <c r="K60" s="216">
        <v>2333163.1</v>
      </c>
      <c r="L60" s="225">
        <f t="shared" si="18"/>
        <v>1166581</v>
      </c>
      <c r="M60" s="226">
        <f t="shared" si="19"/>
        <v>1166582.1000000001</v>
      </c>
      <c r="N60" s="192">
        <v>0.5</v>
      </c>
      <c r="O60" s="227">
        <v>0</v>
      </c>
      <c r="P60" s="227">
        <v>0</v>
      </c>
      <c r="Q60" s="228">
        <v>0</v>
      </c>
      <c r="R60" s="228">
        <v>0</v>
      </c>
      <c r="S60" s="193">
        <v>0</v>
      </c>
      <c r="T60" s="193">
        <v>0</v>
      </c>
      <c r="U60" s="193">
        <f t="shared" si="5"/>
        <v>1166581</v>
      </c>
      <c r="V60" s="193">
        <v>0</v>
      </c>
      <c r="W60" s="193">
        <v>0</v>
      </c>
      <c r="X60" s="193">
        <v>0</v>
      </c>
      <c r="Y60" s="193">
        <v>0</v>
      </c>
      <c r="Z60" s="193">
        <v>0</v>
      </c>
      <c r="AA60" s="261" t="b">
        <f t="shared" si="20"/>
        <v>1</v>
      </c>
      <c r="AB60" s="213">
        <f t="shared" si="21"/>
        <v>0.5</v>
      </c>
      <c r="AC60" s="214" t="b">
        <f t="shared" si="22"/>
        <v>1</v>
      </c>
      <c r="AD60" s="214" t="b">
        <f t="shared" si="23"/>
        <v>1</v>
      </c>
    </row>
    <row r="61" spans="1:30" ht="36" x14ac:dyDescent="0.25">
      <c r="A61" s="230" t="s">
        <v>124</v>
      </c>
      <c r="B61" s="217" t="s">
        <v>753</v>
      </c>
      <c r="C61" s="93" t="s">
        <v>83</v>
      </c>
      <c r="D61" s="149" t="s">
        <v>209</v>
      </c>
      <c r="E61" s="190" t="s">
        <v>252</v>
      </c>
      <c r="F61" s="191" t="s">
        <v>154</v>
      </c>
      <c r="G61" s="149" t="s">
        <v>831</v>
      </c>
      <c r="H61" s="224" t="s">
        <v>94</v>
      </c>
      <c r="I61" s="150">
        <v>0.312</v>
      </c>
      <c r="J61" s="146" t="s">
        <v>659</v>
      </c>
      <c r="K61" s="216">
        <v>719879.43</v>
      </c>
      <c r="L61" s="225">
        <f t="shared" si="18"/>
        <v>359939</v>
      </c>
      <c r="M61" s="226">
        <f t="shared" si="19"/>
        <v>359940.43000000005</v>
      </c>
      <c r="N61" s="192">
        <v>0.5</v>
      </c>
      <c r="O61" s="227">
        <v>0</v>
      </c>
      <c r="P61" s="227">
        <v>0</v>
      </c>
      <c r="Q61" s="228">
        <v>0</v>
      </c>
      <c r="R61" s="228">
        <v>0</v>
      </c>
      <c r="S61" s="193">
        <v>0</v>
      </c>
      <c r="T61" s="193">
        <v>0</v>
      </c>
      <c r="U61" s="193">
        <f t="shared" si="5"/>
        <v>359939</v>
      </c>
      <c r="V61" s="193">
        <v>0</v>
      </c>
      <c r="W61" s="193">
        <v>0</v>
      </c>
      <c r="X61" s="193">
        <v>0</v>
      </c>
      <c r="Y61" s="193">
        <v>0</v>
      </c>
      <c r="Z61" s="193">
        <v>0</v>
      </c>
      <c r="AA61" s="261" t="b">
        <f t="shared" si="20"/>
        <v>1</v>
      </c>
      <c r="AB61" s="213">
        <f t="shared" si="21"/>
        <v>0.5</v>
      </c>
      <c r="AC61" s="214" t="b">
        <f t="shared" si="22"/>
        <v>1</v>
      </c>
      <c r="AD61" s="214" t="b">
        <f t="shared" si="23"/>
        <v>1</v>
      </c>
    </row>
    <row r="62" spans="1:30" ht="15" x14ac:dyDescent="0.25">
      <c r="A62" s="230" t="s">
        <v>125</v>
      </c>
      <c r="B62" s="217" t="s">
        <v>754</v>
      </c>
      <c r="C62" s="93" t="s">
        <v>83</v>
      </c>
      <c r="D62" s="149" t="s">
        <v>327</v>
      </c>
      <c r="E62" s="190" t="s">
        <v>238</v>
      </c>
      <c r="F62" s="191" t="s">
        <v>153</v>
      </c>
      <c r="G62" s="149" t="s">
        <v>832</v>
      </c>
      <c r="H62" s="224" t="s">
        <v>94</v>
      </c>
      <c r="I62" s="150">
        <v>0.54200000000000004</v>
      </c>
      <c r="J62" s="146" t="s">
        <v>477</v>
      </c>
      <c r="K62" s="216">
        <v>2403696.92</v>
      </c>
      <c r="L62" s="225">
        <f t="shared" si="18"/>
        <v>1201848</v>
      </c>
      <c r="M62" s="226">
        <f t="shared" si="19"/>
        <v>1201848.92</v>
      </c>
      <c r="N62" s="192">
        <v>0.5</v>
      </c>
      <c r="O62" s="227">
        <v>0</v>
      </c>
      <c r="P62" s="227">
        <v>0</v>
      </c>
      <c r="Q62" s="228">
        <v>0</v>
      </c>
      <c r="R62" s="228">
        <v>0</v>
      </c>
      <c r="S62" s="193">
        <v>0</v>
      </c>
      <c r="T62" s="193">
        <v>0</v>
      </c>
      <c r="U62" s="193">
        <f t="shared" si="5"/>
        <v>1201848</v>
      </c>
      <c r="V62" s="193">
        <v>0</v>
      </c>
      <c r="W62" s="193">
        <v>0</v>
      </c>
      <c r="X62" s="193">
        <v>0</v>
      </c>
      <c r="Y62" s="193">
        <v>0</v>
      </c>
      <c r="Z62" s="193">
        <v>0</v>
      </c>
      <c r="AA62" s="261" t="b">
        <f t="shared" si="20"/>
        <v>1</v>
      </c>
      <c r="AB62" s="213">
        <f t="shared" si="21"/>
        <v>0.5</v>
      </c>
      <c r="AC62" s="214" t="b">
        <f t="shared" si="22"/>
        <v>1</v>
      </c>
      <c r="AD62" s="214" t="b">
        <f t="shared" si="23"/>
        <v>1</v>
      </c>
    </row>
    <row r="63" spans="1:30" ht="36" x14ac:dyDescent="0.25">
      <c r="A63" s="230" t="s">
        <v>126</v>
      </c>
      <c r="B63" s="217" t="s">
        <v>755</v>
      </c>
      <c r="C63" s="93" t="s">
        <v>83</v>
      </c>
      <c r="D63" s="149" t="s">
        <v>203</v>
      </c>
      <c r="E63" s="190" t="s">
        <v>276</v>
      </c>
      <c r="F63" s="191" t="s">
        <v>164</v>
      </c>
      <c r="G63" s="149" t="s">
        <v>833</v>
      </c>
      <c r="H63" s="224" t="s">
        <v>94</v>
      </c>
      <c r="I63" s="150">
        <v>0.312</v>
      </c>
      <c r="J63" s="146" t="s">
        <v>475</v>
      </c>
      <c r="K63" s="216">
        <v>800000</v>
      </c>
      <c r="L63" s="225">
        <f t="shared" si="18"/>
        <v>400000</v>
      </c>
      <c r="M63" s="226">
        <f t="shared" si="19"/>
        <v>400000</v>
      </c>
      <c r="N63" s="192">
        <v>0.5</v>
      </c>
      <c r="O63" s="227">
        <v>0</v>
      </c>
      <c r="P63" s="227">
        <v>0</v>
      </c>
      <c r="Q63" s="228">
        <v>0</v>
      </c>
      <c r="R63" s="228">
        <v>0</v>
      </c>
      <c r="S63" s="193">
        <v>0</v>
      </c>
      <c r="T63" s="193">
        <v>0</v>
      </c>
      <c r="U63" s="193">
        <f t="shared" si="5"/>
        <v>400000</v>
      </c>
      <c r="V63" s="193">
        <v>0</v>
      </c>
      <c r="W63" s="193">
        <v>0</v>
      </c>
      <c r="X63" s="193">
        <v>0</v>
      </c>
      <c r="Y63" s="193">
        <v>0</v>
      </c>
      <c r="Z63" s="193">
        <v>0</v>
      </c>
      <c r="AA63" s="261" t="b">
        <f t="shared" si="20"/>
        <v>1</v>
      </c>
      <c r="AB63" s="213">
        <f t="shared" si="21"/>
        <v>0.5</v>
      </c>
      <c r="AC63" s="214" t="b">
        <f t="shared" si="22"/>
        <v>1</v>
      </c>
      <c r="AD63" s="214" t="b">
        <f t="shared" si="23"/>
        <v>1</v>
      </c>
    </row>
    <row r="64" spans="1:30" ht="24" x14ac:dyDescent="0.25">
      <c r="A64" s="230" t="s">
        <v>127</v>
      </c>
      <c r="B64" s="217" t="s">
        <v>756</v>
      </c>
      <c r="C64" s="93" t="s">
        <v>83</v>
      </c>
      <c r="D64" s="149" t="s">
        <v>357</v>
      </c>
      <c r="E64" s="190" t="s">
        <v>249</v>
      </c>
      <c r="F64" s="191" t="s">
        <v>163</v>
      </c>
      <c r="G64" s="149" t="s">
        <v>834</v>
      </c>
      <c r="H64" s="224" t="s">
        <v>93</v>
      </c>
      <c r="I64" s="150">
        <v>0.89600000000000002</v>
      </c>
      <c r="J64" s="146" t="s">
        <v>678</v>
      </c>
      <c r="K64" s="216">
        <v>3277764.91</v>
      </c>
      <c r="L64" s="225">
        <f t="shared" si="18"/>
        <v>1638882</v>
      </c>
      <c r="M64" s="226">
        <f t="shared" si="19"/>
        <v>1638882.9100000001</v>
      </c>
      <c r="N64" s="192">
        <v>0.5</v>
      </c>
      <c r="O64" s="227">
        <v>0</v>
      </c>
      <c r="P64" s="227">
        <v>0</v>
      </c>
      <c r="Q64" s="228">
        <v>0</v>
      </c>
      <c r="R64" s="228">
        <v>0</v>
      </c>
      <c r="S64" s="193">
        <v>0</v>
      </c>
      <c r="T64" s="193">
        <v>0</v>
      </c>
      <c r="U64" s="193">
        <f t="shared" si="5"/>
        <v>1638882</v>
      </c>
      <c r="V64" s="193">
        <v>0</v>
      </c>
      <c r="W64" s="193">
        <v>0</v>
      </c>
      <c r="X64" s="193">
        <v>0</v>
      </c>
      <c r="Y64" s="193">
        <v>0</v>
      </c>
      <c r="Z64" s="193">
        <v>0</v>
      </c>
      <c r="AA64" s="261" t="b">
        <f t="shared" si="20"/>
        <v>1</v>
      </c>
      <c r="AB64" s="213">
        <f t="shared" si="21"/>
        <v>0.5</v>
      </c>
      <c r="AC64" s="214" t="b">
        <f t="shared" si="22"/>
        <v>1</v>
      </c>
      <c r="AD64" s="214" t="b">
        <f t="shared" si="23"/>
        <v>1</v>
      </c>
    </row>
    <row r="65" spans="1:30" ht="36" x14ac:dyDescent="0.25">
      <c r="A65" s="230" t="s">
        <v>128</v>
      </c>
      <c r="B65" s="217" t="s">
        <v>757</v>
      </c>
      <c r="C65" s="93" t="s">
        <v>83</v>
      </c>
      <c r="D65" s="149" t="s">
        <v>397</v>
      </c>
      <c r="E65" s="190" t="s">
        <v>383</v>
      </c>
      <c r="F65" s="191" t="s">
        <v>164</v>
      </c>
      <c r="G65" s="149" t="s">
        <v>835</v>
      </c>
      <c r="H65" s="224" t="s">
        <v>94</v>
      </c>
      <c r="I65" s="150">
        <v>0.23400000000000001</v>
      </c>
      <c r="J65" s="146" t="s">
        <v>858</v>
      </c>
      <c r="K65" s="216">
        <v>257855.55</v>
      </c>
      <c r="L65" s="225">
        <f t="shared" si="18"/>
        <v>154713</v>
      </c>
      <c r="M65" s="226">
        <f t="shared" si="19"/>
        <v>103142.54999999999</v>
      </c>
      <c r="N65" s="192">
        <v>0.6</v>
      </c>
      <c r="O65" s="227">
        <v>0</v>
      </c>
      <c r="P65" s="227">
        <v>0</v>
      </c>
      <c r="Q65" s="228">
        <v>0</v>
      </c>
      <c r="R65" s="228">
        <v>0</v>
      </c>
      <c r="S65" s="193">
        <v>0</v>
      </c>
      <c r="T65" s="193">
        <v>0</v>
      </c>
      <c r="U65" s="193">
        <f t="shared" si="5"/>
        <v>154713</v>
      </c>
      <c r="V65" s="193">
        <v>0</v>
      </c>
      <c r="W65" s="193">
        <v>0</v>
      </c>
      <c r="X65" s="193">
        <v>0</v>
      </c>
      <c r="Y65" s="193">
        <v>0</v>
      </c>
      <c r="Z65" s="193">
        <v>0</v>
      </c>
      <c r="AA65" s="261" t="b">
        <f t="shared" si="20"/>
        <v>1</v>
      </c>
      <c r="AB65" s="213">
        <f t="shared" si="21"/>
        <v>0.6</v>
      </c>
      <c r="AC65" s="214" t="b">
        <f t="shared" si="22"/>
        <v>1</v>
      </c>
      <c r="AD65" s="214" t="b">
        <f t="shared" si="23"/>
        <v>1</v>
      </c>
    </row>
    <row r="66" spans="1:30" ht="24" x14ac:dyDescent="0.25">
      <c r="A66" s="230" t="s">
        <v>129</v>
      </c>
      <c r="B66" s="217" t="s">
        <v>758</v>
      </c>
      <c r="C66" s="93" t="s">
        <v>83</v>
      </c>
      <c r="D66" s="149" t="s">
        <v>395</v>
      </c>
      <c r="E66" s="190" t="s">
        <v>364</v>
      </c>
      <c r="F66" s="191" t="s">
        <v>150</v>
      </c>
      <c r="G66" s="149" t="s">
        <v>836</v>
      </c>
      <c r="H66" s="224" t="s">
        <v>95</v>
      </c>
      <c r="I66" s="150">
        <v>0.14199999999999999</v>
      </c>
      <c r="J66" s="146" t="s">
        <v>485</v>
      </c>
      <c r="K66" s="216">
        <v>285649.14</v>
      </c>
      <c r="L66" s="225">
        <f t="shared" si="18"/>
        <v>142824</v>
      </c>
      <c r="M66" s="226">
        <f t="shared" si="19"/>
        <v>142825.14000000001</v>
      </c>
      <c r="N66" s="192">
        <v>0.5</v>
      </c>
      <c r="O66" s="227">
        <v>0</v>
      </c>
      <c r="P66" s="227">
        <v>0</v>
      </c>
      <c r="Q66" s="228">
        <v>0</v>
      </c>
      <c r="R66" s="228">
        <v>0</v>
      </c>
      <c r="S66" s="193">
        <v>0</v>
      </c>
      <c r="T66" s="193">
        <v>0</v>
      </c>
      <c r="U66" s="193">
        <f t="shared" si="5"/>
        <v>142824</v>
      </c>
      <c r="V66" s="193">
        <v>0</v>
      </c>
      <c r="W66" s="193">
        <v>0</v>
      </c>
      <c r="X66" s="193">
        <v>0</v>
      </c>
      <c r="Y66" s="193">
        <v>0</v>
      </c>
      <c r="Z66" s="193">
        <v>0</v>
      </c>
      <c r="AA66" s="261" t="b">
        <f t="shared" si="20"/>
        <v>1</v>
      </c>
      <c r="AB66" s="213">
        <f t="shared" si="21"/>
        <v>0.5</v>
      </c>
      <c r="AC66" s="214" t="b">
        <f t="shared" si="22"/>
        <v>1</v>
      </c>
      <c r="AD66" s="214" t="b">
        <f t="shared" si="23"/>
        <v>1</v>
      </c>
    </row>
    <row r="67" spans="1:30" ht="15" x14ac:dyDescent="0.25">
      <c r="A67" s="230" t="s">
        <v>130</v>
      </c>
      <c r="B67" s="217" t="s">
        <v>759</v>
      </c>
      <c r="C67" s="93" t="s">
        <v>83</v>
      </c>
      <c r="D67" s="149" t="s">
        <v>328</v>
      </c>
      <c r="E67" s="190" t="s">
        <v>315</v>
      </c>
      <c r="F67" s="191" t="s">
        <v>162</v>
      </c>
      <c r="G67" s="149" t="s">
        <v>837</v>
      </c>
      <c r="H67" s="224" t="s">
        <v>94</v>
      </c>
      <c r="I67" s="150">
        <v>0.28899999999999998</v>
      </c>
      <c r="J67" s="146" t="s">
        <v>662</v>
      </c>
      <c r="K67" s="216">
        <v>625631.35</v>
      </c>
      <c r="L67" s="225">
        <f t="shared" si="18"/>
        <v>312815</v>
      </c>
      <c r="M67" s="226">
        <f t="shared" si="19"/>
        <v>312816.34999999998</v>
      </c>
      <c r="N67" s="192">
        <v>0.5</v>
      </c>
      <c r="O67" s="227">
        <v>0</v>
      </c>
      <c r="P67" s="227">
        <v>0</v>
      </c>
      <c r="Q67" s="228">
        <v>0</v>
      </c>
      <c r="R67" s="228">
        <v>0</v>
      </c>
      <c r="S67" s="193">
        <v>0</v>
      </c>
      <c r="T67" s="193">
        <v>0</v>
      </c>
      <c r="U67" s="193">
        <f t="shared" si="5"/>
        <v>312815</v>
      </c>
      <c r="V67" s="193">
        <v>0</v>
      </c>
      <c r="W67" s="193">
        <v>0</v>
      </c>
      <c r="X67" s="193">
        <v>0</v>
      </c>
      <c r="Y67" s="193">
        <v>0</v>
      </c>
      <c r="Z67" s="193">
        <v>0</v>
      </c>
      <c r="AA67" s="261" t="b">
        <f t="shared" si="20"/>
        <v>1</v>
      </c>
      <c r="AB67" s="213">
        <f t="shared" si="21"/>
        <v>0.5</v>
      </c>
      <c r="AC67" s="214" t="b">
        <f t="shared" si="22"/>
        <v>1</v>
      </c>
      <c r="AD67" s="214" t="b">
        <f t="shared" si="23"/>
        <v>1</v>
      </c>
    </row>
    <row r="68" spans="1:30" ht="24" x14ac:dyDescent="0.25">
      <c r="A68" s="230" t="s">
        <v>131</v>
      </c>
      <c r="B68" s="217" t="s">
        <v>760</v>
      </c>
      <c r="C68" s="93" t="s">
        <v>83</v>
      </c>
      <c r="D68" s="149" t="s">
        <v>400</v>
      </c>
      <c r="E68" s="190" t="s">
        <v>231</v>
      </c>
      <c r="F68" s="191" t="s">
        <v>151</v>
      </c>
      <c r="G68" s="149" t="s">
        <v>838</v>
      </c>
      <c r="H68" s="224" t="s">
        <v>94</v>
      </c>
      <c r="I68" s="150">
        <v>0.11799999999999999</v>
      </c>
      <c r="J68" s="146" t="s">
        <v>479</v>
      </c>
      <c r="K68" s="216">
        <v>762350</v>
      </c>
      <c r="L68" s="225">
        <f t="shared" si="18"/>
        <v>381175</v>
      </c>
      <c r="M68" s="226">
        <f t="shared" si="19"/>
        <v>381175</v>
      </c>
      <c r="N68" s="192">
        <v>0.5</v>
      </c>
      <c r="O68" s="227">
        <v>0</v>
      </c>
      <c r="P68" s="227">
        <v>0</v>
      </c>
      <c r="Q68" s="228">
        <v>0</v>
      </c>
      <c r="R68" s="228">
        <v>0</v>
      </c>
      <c r="S68" s="193">
        <v>0</v>
      </c>
      <c r="T68" s="193">
        <v>0</v>
      </c>
      <c r="U68" s="193">
        <f t="shared" ref="U68:U82" si="24">L68</f>
        <v>381175</v>
      </c>
      <c r="V68" s="193">
        <v>0</v>
      </c>
      <c r="W68" s="193">
        <v>0</v>
      </c>
      <c r="X68" s="193">
        <v>0</v>
      </c>
      <c r="Y68" s="193">
        <v>0</v>
      </c>
      <c r="Z68" s="193">
        <v>0</v>
      </c>
      <c r="AA68" s="261" t="b">
        <f t="shared" si="20"/>
        <v>1</v>
      </c>
      <c r="AB68" s="213">
        <f t="shared" si="21"/>
        <v>0.5</v>
      </c>
      <c r="AC68" s="214" t="b">
        <f t="shared" si="22"/>
        <v>1</v>
      </c>
      <c r="AD68" s="214" t="b">
        <f t="shared" si="23"/>
        <v>1</v>
      </c>
    </row>
    <row r="69" spans="1:30" ht="24" x14ac:dyDescent="0.25">
      <c r="A69" s="230" t="s">
        <v>132</v>
      </c>
      <c r="B69" s="217" t="s">
        <v>761</v>
      </c>
      <c r="C69" s="93" t="s">
        <v>83</v>
      </c>
      <c r="D69" s="149" t="s">
        <v>171</v>
      </c>
      <c r="E69" s="190" t="s">
        <v>257</v>
      </c>
      <c r="F69" s="191" t="s">
        <v>156</v>
      </c>
      <c r="G69" s="149" t="s">
        <v>839</v>
      </c>
      <c r="H69" s="224" t="s">
        <v>94</v>
      </c>
      <c r="I69" s="150">
        <v>0.16400000000000001</v>
      </c>
      <c r="J69" s="146" t="s">
        <v>481</v>
      </c>
      <c r="K69" s="216">
        <v>823000</v>
      </c>
      <c r="L69" s="225">
        <f t="shared" si="18"/>
        <v>411500</v>
      </c>
      <c r="M69" s="226">
        <f t="shared" si="19"/>
        <v>411500</v>
      </c>
      <c r="N69" s="192">
        <v>0.5</v>
      </c>
      <c r="O69" s="227">
        <v>0</v>
      </c>
      <c r="P69" s="227">
        <v>0</v>
      </c>
      <c r="Q69" s="228">
        <v>0</v>
      </c>
      <c r="R69" s="228">
        <v>0</v>
      </c>
      <c r="S69" s="193">
        <v>0</v>
      </c>
      <c r="T69" s="193">
        <v>0</v>
      </c>
      <c r="U69" s="193">
        <f t="shared" si="24"/>
        <v>411500</v>
      </c>
      <c r="V69" s="193">
        <v>0</v>
      </c>
      <c r="W69" s="193">
        <v>0</v>
      </c>
      <c r="X69" s="193">
        <v>0</v>
      </c>
      <c r="Y69" s="193">
        <v>0</v>
      </c>
      <c r="Z69" s="193">
        <v>0</v>
      </c>
      <c r="AA69" s="261" t="b">
        <f t="shared" si="20"/>
        <v>1</v>
      </c>
      <c r="AB69" s="213">
        <f t="shared" si="21"/>
        <v>0.5</v>
      </c>
      <c r="AC69" s="214" t="b">
        <f t="shared" si="22"/>
        <v>1</v>
      </c>
      <c r="AD69" s="214" t="b">
        <f t="shared" si="23"/>
        <v>1</v>
      </c>
    </row>
    <row r="70" spans="1:30" ht="24" x14ac:dyDescent="0.25">
      <c r="A70" s="230" t="s">
        <v>133</v>
      </c>
      <c r="B70" s="217" t="s">
        <v>762</v>
      </c>
      <c r="C70" s="93" t="s">
        <v>83</v>
      </c>
      <c r="D70" s="149" t="s">
        <v>182</v>
      </c>
      <c r="E70" s="190" t="s">
        <v>241</v>
      </c>
      <c r="F70" s="191" t="s">
        <v>167</v>
      </c>
      <c r="G70" s="149" t="s">
        <v>840</v>
      </c>
      <c r="H70" s="224" t="s">
        <v>94</v>
      </c>
      <c r="I70" s="150">
        <v>0.999</v>
      </c>
      <c r="J70" s="146" t="s">
        <v>482</v>
      </c>
      <c r="K70" s="216">
        <v>1203855.32</v>
      </c>
      <c r="L70" s="225">
        <f t="shared" si="18"/>
        <v>601927</v>
      </c>
      <c r="M70" s="226">
        <f t="shared" si="19"/>
        <v>601928.32000000007</v>
      </c>
      <c r="N70" s="192">
        <v>0.5</v>
      </c>
      <c r="O70" s="227">
        <v>0</v>
      </c>
      <c r="P70" s="227">
        <v>0</v>
      </c>
      <c r="Q70" s="228">
        <v>0</v>
      </c>
      <c r="R70" s="228">
        <v>0</v>
      </c>
      <c r="S70" s="193">
        <v>0</v>
      </c>
      <c r="T70" s="193">
        <v>0</v>
      </c>
      <c r="U70" s="193">
        <f t="shared" si="24"/>
        <v>601927</v>
      </c>
      <c r="V70" s="193">
        <v>0</v>
      </c>
      <c r="W70" s="193">
        <v>0</v>
      </c>
      <c r="X70" s="193">
        <v>0</v>
      </c>
      <c r="Y70" s="193">
        <v>0</v>
      </c>
      <c r="Z70" s="193">
        <v>0</v>
      </c>
      <c r="AA70" s="261" t="b">
        <f t="shared" si="20"/>
        <v>1</v>
      </c>
      <c r="AB70" s="213">
        <f t="shared" si="21"/>
        <v>0.5</v>
      </c>
      <c r="AC70" s="214" t="b">
        <f t="shared" si="22"/>
        <v>1</v>
      </c>
      <c r="AD70" s="214" t="b">
        <f t="shared" si="23"/>
        <v>1</v>
      </c>
    </row>
    <row r="71" spans="1:30" ht="48" x14ac:dyDescent="0.25">
      <c r="A71" s="230" t="s">
        <v>134</v>
      </c>
      <c r="B71" s="217" t="s">
        <v>763</v>
      </c>
      <c r="C71" s="93" t="s">
        <v>83</v>
      </c>
      <c r="D71" s="149" t="s">
        <v>365</v>
      </c>
      <c r="E71" s="190" t="s">
        <v>366</v>
      </c>
      <c r="F71" s="191" t="s">
        <v>150</v>
      </c>
      <c r="G71" s="149" t="s">
        <v>841</v>
      </c>
      <c r="H71" s="224" t="s">
        <v>94</v>
      </c>
      <c r="I71" s="150">
        <v>0.67300000000000004</v>
      </c>
      <c r="J71" s="146" t="s">
        <v>477</v>
      </c>
      <c r="K71" s="216">
        <v>1580000</v>
      </c>
      <c r="L71" s="225">
        <f t="shared" si="18"/>
        <v>948000</v>
      </c>
      <c r="M71" s="226">
        <f t="shared" si="19"/>
        <v>632000</v>
      </c>
      <c r="N71" s="192">
        <v>0.6</v>
      </c>
      <c r="O71" s="227">
        <v>0</v>
      </c>
      <c r="P71" s="227">
        <v>0</v>
      </c>
      <c r="Q71" s="228">
        <v>0</v>
      </c>
      <c r="R71" s="228">
        <v>0</v>
      </c>
      <c r="S71" s="193">
        <v>0</v>
      </c>
      <c r="T71" s="193">
        <v>0</v>
      </c>
      <c r="U71" s="193">
        <f t="shared" si="24"/>
        <v>948000</v>
      </c>
      <c r="V71" s="193">
        <v>0</v>
      </c>
      <c r="W71" s="193">
        <v>0</v>
      </c>
      <c r="X71" s="193">
        <v>0</v>
      </c>
      <c r="Y71" s="193">
        <v>0</v>
      </c>
      <c r="Z71" s="193">
        <v>0</v>
      </c>
      <c r="AA71" s="261" t="b">
        <f t="shared" si="20"/>
        <v>1</v>
      </c>
      <c r="AB71" s="213">
        <f t="shared" si="21"/>
        <v>0.6</v>
      </c>
      <c r="AC71" s="214" t="b">
        <f t="shared" si="22"/>
        <v>1</v>
      </c>
      <c r="AD71" s="214" t="b">
        <f t="shared" si="23"/>
        <v>1</v>
      </c>
    </row>
    <row r="72" spans="1:30" ht="48" x14ac:dyDescent="0.25">
      <c r="A72" s="230" t="s">
        <v>135</v>
      </c>
      <c r="B72" s="217" t="s">
        <v>764</v>
      </c>
      <c r="C72" s="93" t="s">
        <v>83</v>
      </c>
      <c r="D72" s="149" t="s">
        <v>369</v>
      </c>
      <c r="E72" s="190" t="s">
        <v>370</v>
      </c>
      <c r="F72" s="191" t="s">
        <v>152</v>
      </c>
      <c r="G72" s="149" t="s">
        <v>842</v>
      </c>
      <c r="H72" s="224" t="s">
        <v>93</v>
      </c>
      <c r="I72" s="150">
        <v>0.498</v>
      </c>
      <c r="J72" s="146" t="s">
        <v>663</v>
      </c>
      <c r="K72" s="216">
        <v>2202461.02</v>
      </c>
      <c r="L72" s="225">
        <f t="shared" si="18"/>
        <v>1101230</v>
      </c>
      <c r="M72" s="226">
        <f t="shared" si="19"/>
        <v>1101231.02</v>
      </c>
      <c r="N72" s="192">
        <v>0.5</v>
      </c>
      <c r="O72" s="227">
        <v>0</v>
      </c>
      <c r="P72" s="227">
        <v>0</v>
      </c>
      <c r="Q72" s="228">
        <v>0</v>
      </c>
      <c r="R72" s="228">
        <v>0</v>
      </c>
      <c r="S72" s="193">
        <v>0</v>
      </c>
      <c r="T72" s="193">
        <v>0</v>
      </c>
      <c r="U72" s="193">
        <f t="shared" si="24"/>
        <v>1101230</v>
      </c>
      <c r="V72" s="193">
        <v>0</v>
      </c>
      <c r="W72" s="193">
        <v>0</v>
      </c>
      <c r="X72" s="193">
        <v>0</v>
      </c>
      <c r="Y72" s="193">
        <v>0</v>
      </c>
      <c r="Z72" s="193">
        <v>0</v>
      </c>
      <c r="AA72" s="261" t="b">
        <f t="shared" si="20"/>
        <v>1</v>
      </c>
      <c r="AB72" s="213">
        <f t="shared" si="21"/>
        <v>0.5</v>
      </c>
      <c r="AC72" s="214" t="b">
        <f t="shared" si="22"/>
        <v>1</v>
      </c>
      <c r="AD72" s="214" t="b">
        <f t="shared" si="23"/>
        <v>1</v>
      </c>
    </row>
    <row r="73" spans="1:30" ht="24" x14ac:dyDescent="0.25">
      <c r="A73" s="230" t="s">
        <v>136</v>
      </c>
      <c r="B73" s="217" t="s">
        <v>765</v>
      </c>
      <c r="C73" s="93" t="s">
        <v>83</v>
      </c>
      <c r="D73" s="149" t="s">
        <v>221</v>
      </c>
      <c r="E73" s="190" t="s">
        <v>230</v>
      </c>
      <c r="F73" s="191" t="s">
        <v>167</v>
      </c>
      <c r="G73" s="149" t="s">
        <v>843</v>
      </c>
      <c r="H73" s="224" t="s">
        <v>94</v>
      </c>
      <c r="I73" s="150">
        <v>0.56000000000000005</v>
      </c>
      <c r="J73" s="146" t="s">
        <v>475</v>
      </c>
      <c r="K73" s="216">
        <v>460790.5</v>
      </c>
      <c r="L73" s="225">
        <f t="shared" si="18"/>
        <v>230395</v>
      </c>
      <c r="M73" s="226">
        <f t="shared" si="19"/>
        <v>230395.5</v>
      </c>
      <c r="N73" s="192">
        <v>0.5</v>
      </c>
      <c r="O73" s="227">
        <v>0</v>
      </c>
      <c r="P73" s="227">
        <v>0</v>
      </c>
      <c r="Q73" s="228">
        <v>0</v>
      </c>
      <c r="R73" s="228">
        <v>0</v>
      </c>
      <c r="S73" s="193">
        <v>0</v>
      </c>
      <c r="T73" s="193">
        <v>0</v>
      </c>
      <c r="U73" s="193">
        <f t="shared" si="24"/>
        <v>230395</v>
      </c>
      <c r="V73" s="193">
        <v>0</v>
      </c>
      <c r="W73" s="193">
        <v>0</v>
      </c>
      <c r="X73" s="193">
        <v>0</v>
      </c>
      <c r="Y73" s="193">
        <v>0</v>
      </c>
      <c r="Z73" s="193">
        <v>0</v>
      </c>
      <c r="AA73" s="261" t="b">
        <f t="shared" si="20"/>
        <v>1</v>
      </c>
      <c r="AB73" s="213">
        <f t="shared" si="21"/>
        <v>0.5</v>
      </c>
      <c r="AC73" s="214" t="b">
        <f t="shared" si="22"/>
        <v>1</v>
      </c>
      <c r="AD73" s="214" t="b">
        <f t="shared" si="23"/>
        <v>1</v>
      </c>
    </row>
    <row r="74" spans="1:30" ht="24" x14ac:dyDescent="0.25">
      <c r="A74" s="230" t="s">
        <v>137</v>
      </c>
      <c r="B74" s="217" t="s">
        <v>766</v>
      </c>
      <c r="C74" s="93" t="s">
        <v>83</v>
      </c>
      <c r="D74" s="149" t="s">
        <v>353</v>
      </c>
      <c r="E74" s="190" t="s">
        <v>275</v>
      </c>
      <c r="F74" s="191" t="s">
        <v>167</v>
      </c>
      <c r="G74" s="149" t="s">
        <v>844</v>
      </c>
      <c r="H74" s="224" t="s">
        <v>93</v>
      </c>
      <c r="I74" s="150">
        <v>0.45600000000000002</v>
      </c>
      <c r="J74" s="146" t="s">
        <v>665</v>
      </c>
      <c r="K74" s="216">
        <v>770428.31</v>
      </c>
      <c r="L74" s="225">
        <f t="shared" si="18"/>
        <v>385214</v>
      </c>
      <c r="M74" s="226">
        <f t="shared" si="19"/>
        <v>385214.31000000006</v>
      </c>
      <c r="N74" s="192">
        <v>0.5</v>
      </c>
      <c r="O74" s="227">
        <v>0</v>
      </c>
      <c r="P74" s="227">
        <v>0</v>
      </c>
      <c r="Q74" s="228">
        <v>0</v>
      </c>
      <c r="R74" s="228">
        <v>0</v>
      </c>
      <c r="S74" s="193">
        <v>0</v>
      </c>
      <c r="T74" s="193">
        <v>0</v>
      </c>
      <c r="U74" s="193">
        <f t="shared" si="24"/>
        <v>385214</v>
      </c>
      <c r="V74" s="193">
        <v>0</v>
      </c>
      <c r="W74" s="193">
        <v>0</v>
      </c>
      <c r="X74" s="193">
        <v>0</v>
      </c>
      <c r="Y74" s="193">
        <v>0</v>
      </c>
      <c r="Z74" s="193">
        <v>0</v>
      </c>
      <c r="AA74" s="261" t="b">
        <f t="shared" si="20"/>
        <v>1</v>
      </c>
      <c r="AB74" s="213">
        <f t="shared" si="21"/>
        <v>0.5</v>
      </c>
      <c r="AC74" s="214" t="b">
        <f t="shared" si="22"/>
        <v>1</v>
      </c>
      <c r="AD74" s="214" t="b">
        <f t="shared" si="23"/>
        <v>1</v>
      </c>
    </row>
    <row r="75" spans="1:30" ht="24" x14ac:dyDescent="0.25">
      <c r="A75" s="230" t="s">
        <v>138</v>
      </c>
      <c r="B75" s="217" t="s">
        <v>767</v>
      </c>
      <c r="C75" s="93" t="s">
        <v>83</v>
      </c>
      <c r="D75" s="149" t="s">
        <v>188</v>
      </c>
      <c r="E75" s="190" t="s">
        <v>318</v>
      </c>
      <c r="F75" s="191" t="s">
        <v>164</v>
      </c>
      <c r="G75" s="149" t="s">
        <v>845</v>
      </c>
      <c r="H75" s="224" t="s">
        <v>94</v>
      </c>
      <c r="I75" s="150">
        <v>0.999</v>
      </c>
      <c r="J75" s="146" t="s">
        <v>475</v>
      </c>
      <c r="K75" s="216">
        <v>1127882.96</v>
      </c>
      <c r="L75" s="225">
        <f t="shared" si="18"/>
        <v>563941</v>
      </c>
      <c r="M75" s="226">
        <f t="shared" si="19"/>
        <v>563941.96</v>
      </c>
      <c r="N75" s="192">
        <v>0.5</v>
      </c>
      <c r="O75" s="227">
        <v>0</v>
      </c>
      <c r="P75" s="227">
        <v>0</v>
      </c>
      <c r="Q75" s="228">
        <v>0</v>
      </c>
      <c r="R75" s="228">
        <v>0</v>
      </c>
      <c r="S75" s="193">
        <v>0</v>
      </c>
      <c r="T75" s="193">
        <v>0</v>
      </c>
      <c r="U75" s="193">
        <f t="shared" si="24"/>
        <v>563941</v>
      </c>
      <c r="V75" s="193">
        <v>0</v>
      </c>
      <c r="W75" s="193">
        <v>0</v>
      </c>
      <c r="X75" s="193">
        <v>0</v>
      </c>
      <c r="Y75" s="193">
        <v>0</v>
      </c>
      <c r="Z75" s="193">
        <v>0</v>
      </c>
      <c r="AA75" s="261" t="b">
        <f t="shared" si="20"/>
        <v>1</v>
      </c>
      <c r="AB75" s="213">
        <f t="shared" si="21"/>
        <v>0.5</v>
      </c>
      <c r="AC75" s="214" t="b">
        <f t="shared" si="22"/>
        <v>1</v>
      </c>
      <c r="AD75" s="214" t="b">
        <f t="shared" si="23"/>
        <v>1</v>
      </c>
    </row>
    <row r="76" spans="1:30" s="203" customFormat="1" ht="15" x14ac:dyDescent="0.25">
      <c r="A76" s="230" t="s">
        <v>139</v>
      </c>
      <c r="B76" s="217" t="s">
        <v>768</v>
      </c>
      <c r="C76" s="93" t="s">
        <v>83</v>
      </c>
      <c r="D76" s="149" t="s">
        <v>398</v>
      </c>
      <c r="E76" s="190" t="s">
        <v>390</v>
      </c>
      <c r="F76" s="191" t="s">
        <v>168</v>
      </c>
      <c r="G76" s="149" t="s">
        <v>846</v>
      </c>
      <c r="H76" s="224" t="s">
        <v>95</v>
      </c>
      <c r="I76" s="150">
        <v>3.0739999999999998</v>
      </c>
      <c r="J76" s="146" t="s">
        <v>477</v>
      </c>
      <c r="K76" s="216">
        <v>3181574.19</v>
      </c>
      <c r="L76" s="225">
        <f t="shared" si="18"/>
        <v>1590787</v>
      </c>
      <c r="M76" s="226">
        <f t="shared" si="19"/>
        <v>1590787.19</v>
      </c>
      <c r="N76" s="192">
        <v>0.5</v>
      </c>
      <c r="O76" s="227">
        <v>0</v>
      </c>
      <c r="P76" s="227">
        <v>0</v>
      </c>
      <c r="Q76" s="228">
        <v>0</v>
      </c>
      <c r="R76" s="228">
        <v>0</v>
      </c>
      <c r="S76" s="193">
        <v>0</v>
      </c>
      <c r="T76" s="193">
        <v>0</v>
      </c>
      <c r="U76" s="193">
        <f t="shared" si="24"/>
        <v>1590787</v>
      </c>
      <c r="V76" s="193">
        <v>0</v>
      </c>
      <c r="W76" s="193">
        <v>0</v>
      </c>
      <c r="X76" s="193">
        <v>0</v>
      </c>
      <c r="Y76" s="193">
        <v>0</v>
      </c>
      <c r="Z76" s="193">
        <v>0</v>
      </c>
      <c r="AA76" s="261" t="b">
        <f t="shared" si="20"/>
        <v>1</v>
      </c>
      <c r="AB76" s="213">
        <f t="shared" si="21"/>
        <v>0.5</v>
      </c>
      <c r="AC76" s="214" t="b">
        <f t="shared" si="22"/>
        <v>1</v>
      </c>
      <c r="AD76" s="214" t="b">
        <f t="shared" si="23"/>
        <v>1</v>
      </c>
    </row>
    <row r="77" spans="1:30" ht="24" x14ac:dyDescent="0.25">
      <c r="A77" s="230" t="s">
        <v>140</v>
      </c>
      <c r="B77" s="217" t="s">
        <v>769</v>
      </c>
      <c r="C77" s="93" t="s">
        <v>83</v>
      </c>
      <c r="D77" s="149" t="s">
        <v>191</v>
      </c>
      <c r="E77" s="190" t="s">
        <v>267</v>
      </c>
      <c r="F77" s="191" t="s">
        <v>152</v>
      </c>
      <c r="G77" s="149" t="s">
        <v>847</v>
      </c>
      <c r="H77" s="224" t="s">
        <v>93</v>
      </c>
      <c r="I77" s="150">
        <v>0.98</v>
      </c>
      <c r="J77" s="146" t="s">
        <v>855</v>
      </c>
      <c r="K77" s="216">
        <v>3492894.61</v>
      </c>
      <c r="L77" s="225">
        <f t="shared" si="18"/>
        <v>1746447</v>
      </c>
      <c r="M77" s="226">
        <f t="shared" si="19"/>
        <v>1746447.6099999999</v>
      </c>
      <c r="N77" s="192">
        <v>0.5</v>
      </c>
      <c r="O77" s="227">
        <v>0</v>
      </c>
      <c r="P77" s="227">
        <v>0</v>
      </c>
      <c r="Q77" s="228">
        <v>0</v>
      </c>
      <c r="R77" s="228">
        <v>0</v>
      </c>
      <c r="S77" s="193">
        <v>0</v>
      </c>
      <c r="T77" s="193">
        <v>0</v>
      </c>
      <c r="U77" s="193">
        <f t="shared" si="24"/>
        <v>1746447</v>
      </c>
      <c r="V77" s="193">
        <v>0</v>
      </c>
      <c r="W77" s="193">
        <v>0</v>
      </c>
      <c r="X77" s="193">
        <v>0</v>
      </c>
      <c r="Y77" s="193">
        <v>0</v>
      </c>
      <c r="Z77" s="193">
        <v>0</v>
      </c>
      <c r="AA77" s="261" t="b">
        <f t="shared" si="20"/>
        <v>1</v>
      </c>
      <c r="AB77" s="213">
        <f t="shared" si="21"/>
        <v>0.5</v>
      </c>
      <c r="AC77" s="214" t="b">
        <f t="shared" si="22"/>
        <v>1</v>
      </c>
      <c r="AD77" s="214" t="b">
        <f t="shared" si="23"/>
        <v>1</v>
      </c>
    </row>
    <row r="78" spans="1:30" ht="36" x14ac:dyDescent="0.25">
      <c r="A78" s="230" t="s">
        <v>141</v>
      </c>
      <c r="B78" s="217" t="s">
        <v>770</v>
      </c>
      <c r="C78" s="93" t="s">
        <v>83</v>
      </c>
      <c r="D78" s="149" t="s">
        <v>404</v>
      </c>
      <c r="E78" s="190" t="s">
        <v>232</v>
      </c>
      <c r="F78" s="191" t="s">
        <v>167</v>
      </c>
      <c r="G78" s="149" t="s">
        <v>848</v>
      </c>
      <c r="H78" s="224" t="s">
        <v>94</v>
      </c>
      <c r="I78" s="150">
        <v>4.42</v>
      </c>
      <c r="J78" s="146" t="s">
        <v>475</v>
      </c>
      <c r="K78" s="216">
        <v>5926689.7599999998</v>
      </c>
      <c r="L78" s="225">
        <f t="shared" si="18"/>
        <v>2963344</v>
      </c>
      <c r="M78" s="226">
        <f t="shared" si="19"/>
        <v>2963345.76</v>
      </c>
      <c r="N78" s="192">
        <v>0.5</v>
      </c>
      <c r="O78" s="227">
        <v>0</v>
      </c>
      <c r="P78" s="227">
        <v>0</v>
      </c>
      <c r="Q78" s="228">
        <v>0</v>
      </c>
      <c r="R78" s="228">
        <v>0</v>
      </c>
      <c r="S78" s="193">
        <v>0</v>
      </c>
      <c r="T78" s="193">
        <v>0</v>
      </c>
      <c r="U78" s="193">
        <f t="shared" si="24"/>
        <v>2963344</v>
      </c>
      <c r="V78" s="193">
        <v>0</v>
      </c>
      <c r="W78" s="193">
        <v>0</v>
      </c>
      <c r="X78" s="193">
        <v>0</v>
      </c>
      <c r="Y78" s="193">
        <v>0</v>
      </c>
      <c r="Z78" s="193">
        <v>0</v>
      </c>
      <c r="AA78" s="261" t="b">
        <f t="shared" si="20"/>
        <v>1</v>
      </c>
      <c r="AB78" s="213">
        <f t="shared" si="21"/>
        <v>0.5</v>
      </c>
      <c r="AC78" s="214" t="b">
        <f t="shared" si="22"/>
        <v>1</v>
      </c>
      <c r="AD78" s="214" t="b">
        <f t="shared" si="23"/>
        <v>1</v>
      </c>
    </row>
    <row r="79" spans="1:30" ht="24" x14ac:dyDescent="0.25">
      <c r="A79" s="230" t="s">
        <v>142</v>
      </c>
      <c r="B79" s="217" t="s">
        <v>771</v>
      </c>
      <c r="C79" s="93" t="s">
        <v>83</v>
      </c>
      <c r="D79" s="149" t="s">
        <v>220</v>
      </c>
      <c r="E79" s="190" t="s">
        <v>244</v>
      </c>
      <c r="F79" s="191" t="s">
        <v>164</v>
      </c>
      <c r="G79" s="149" t="s">
        <v>849</v>
      </c>
      <c r="H79" s="224" t="s">
        <v>94</v>
      </c>
      <c r="I79" s="150">
        <v>0.91100000000000003</v>
      </c>
      <c r="J79" s="146" t="s">
        <v>475</v>
      </c>
      <c r="K79" s="216">
        <v>704201.07</v>
      </c>
      <c r="L79" s="225">
        <f t="shared" si="18"/>
        <v>352100</v>
      </c>
      <c r="M79" s="226">
        <f t="shared" si="19"/>
        <v>352101.06999999995</v>
      </c>
      <c r="N79" s="192">
        <v>0.5</v>
      </c>
      <c r="O79" s="227">
        <v>0</v>
      </c>
      <c r="P79" s="227">
        <v>0</v>
      </c>
      <c r="Q79" s="228">
        <v>0</v>
      </c>
      <c r="R79" s="228">
        <v>0</v>
      </c>
      <c r="S79" s="193">
        <v>0</v>
      </c>
      <c r="T79" s="193">
        <v>0</v>
      </c>
      <c r="U79" s="193">
        <f t="shared" si="24"/>
        <v>352100</v>
      </c>
      <c r="V79" s="193">
        <v>0</v>
      </c>
      <c r="W79" s="193">
        <v>0</v>
      </c>
      <c r="X79" s="193">
        <v>0</v>
      </c>
      <c r="Y79" s="193">
        <v>0</v>
      </c>
      <c r="Z79" s="193">
        <v>0</v>
      </c>
      <c r="AA79" s="261" t="b">
        <f t="shared" si="20"/>
        <v>1</v>
      </c>
      <c r="AB79" s="213">
        <f t="shared" si="21"/>
        <v>0.5</v>
      </c>
      <c r="AC79" s="214" t="b">
        <f t="shared" si="22"/>
        <v>1</v>
      </c>
      <c r="AD79" s="214" t="b">
        <f t="shared" si="23"/>
        <v>1</v>
      </c>
    </row>
    <row r="80" spans="1:30" ht="24" x14ac:dyDescent="0.25">
      <c r="A80" s="230" t="s">
        <v>143</v>
      </c>
      <c r="B80" s="217" t="s">
        <v>772</v>
      </c>
      <c r="C80" s="93" t="s">
        <v>83</v>
      </c>
      <c r="D80" s="149" t="s">
        <v>352</v>
      </c>
      <c r="E80" s="190" t="s">
        <v>246</v>
      </c>
      <c r="F80" s="191" t="s">
        <v>166</v>
      </c>
      <c r="G80" s="149" t="s">
        <v>850</v>
      </c>
      <c r="H80" s="224" t="s">
        <v>94</v>
      </c>
      <c r="I80" s="150">
        <v>0.27700000000000002</v>
      </c>
      <c r="J80" s="146" t="s">
        <v>859</v>
      </c>
      <c r="K80" s="216">
        <v>842583.55</v>
      </c>
      <c r="L80" s="225">
        <f t="shared" si="18"/>
        <v>421291</v>
      </c>
      <c r="M80" s="226">
        <f t="shared" si="19"/>
        <v>421292.55000000005</v>
      </c>
      <c r="N80" s="192">
        <v>0.5</v>
      </c>
      <c r="O80" s="227">
        <v>0</v>
      </c>
      <c r="P80" s="227">
        <v>0</v>
      </c>
      <c r="Q80" s="228">
        <v>0</v>
      </c>
      <c r="R80" s="228">
        <v>0</v>
      </c>
      <c r="S80" s="193">
        <v>0</v>
      </c>
      <c r="T80" s="193">
        <v>0</v>
      </c>
      <c r="U80" s="193">
        <f t="shared" si="24"/>
        <v>421291</v>
      </c>
      <c r="V80" s="193">
        <v>0</v>
      </c>
      <c r="W80" s="193">
        <v>0</v>
      </c>
      <c r="X80" s="193">
        <v>0</v>
      </c>
      <c r="Y80" s="193">
        <v>0</v>
      </c>
      <c r="Z80" s="193">
        <v>0</v>
      </c>
      <c r="AA80" s="261" t="b">
        <f t="shared" si="20"/>
        <v>1</v>
      </c>
      <c r="AB80" s="213">
        <f t="shared" si="21"/>
        <v>0.5</v>
      </c>
      <c r="AC80" s="214" t="b">
        <f t="shared" si="22"/>
        <v>1</v>
      </c>
      <c r="AD80" s="214" t="b">
        <f t="shared" si="23"/>
        <v>1</v>
      </c>
    </row>
    <row r="81" spans="1:30" ht="24" x14ac:dyDescent="0.25">
      <c r="A81" s="230" t="s">
        <v>144</v>
      </c>
      <c r="B81" s="217" t="s">
        <v>773</v>
      </c>
      <c r="C81" s="93" t="s">
        <v>83</v>
      </c>
      <c r="D81" s="149" t="s">
        <v>222</v>
      </c>
      <c r="E81" s="190" t="s">
        <v>247</v>
      </c>
      <c r="F81" s="191" t="s">
        <v>152</v>
      </c>
      <c r="G81" s="149" t="s">
        <v>851</v>
      </c>
      <c r="H81" s="224" t="s">
        <v>94</v>
      </c>
      <c r="I81" s="150">
        <v>0.45100000000000001</v>
      </c>
      <c r="J81" s="146" t="s">
        <v>475</v>
      </c>
      <c r="K81" s="216">
        <v>902283.78</v>
      </c>
      <c r="L81" s="225">
        <f t="shared" si="18"/>
        <v>451141</v>
      </c>
      <c r="M81" s="226">
        <f t="shared" si="19"/>
        <v>451142.78</v>
      </c>
      <c r="N81" s="192">
        <v>0.5</v>
      </c>
      <c r="O81" s="227">
        <v>0</v>
      </c>
      <c r="P81" s="227">
        <v>0</v>
      </c>
      <c r="Q81" s="228">
        <v>0</v>
      </c>
      <c r="R81" s="228">
        <v>0</v>
      </c>
      <c r="S81" s="193">
        <v>0</v>
      </c>
      <c r="T81" s="193">
        <v>0</v>
      </c>
      <c r="U81" s="193">
        <f t="shared" si="24"/>
        <v>451141</v>
      </c>
      <c r="V81" s="193">
        <v>0</v>
      </c>
      <c r="W81" s="193">
        <v>0</v>
      </c>
      <c r="X81" s="193">
        <v>0</v>
      </c>
      <c r="Y81" s="193">
        <v>0</v>
      </c>
      <c r="Z81" s="193">
        <v>0</v>
      </c>
      <c r="AA81" s="261" t="b">
        <f t="shared" si="20"/>
        <v>1</v>
      </c>
      <c r="AB81" s="213">
        <f t="shared" si="21"/>
        <v>0.5</v>
      </c>
      <c r="AC81" s="214" t="b">
        <f t="shared" si="22"/>
        <v>1</v>
      </c>
      <c r="AD81" s="214" t="b">
        <f t="shared" si="23"/>
        <v>1</v>
      </c>
    </row>
    <row r="82" spans="1:30" ht="24" x14ac:dyDescent="0.25">
      <c r="A82" s="311" t="s">
        <v>860</v>
      </c>
      <c r="B82" s="312" t="s">
        <v>774</v>
      </c>
      <c r="C82" s="313" t="s">
        <v>83</v>
      </c>
      <c r="D82" s="314" t="s">
        <v>411</v>
      </c>
      <c r="E82" s="315" t="s">
        <v>224</v>
      </c>
      <c r="F82" s="316" t="s">
        <v>150</v>
      </c>
      <c r="G82" s="314" t="s">
        <v>852</v>
      </c>
      <c r="H82" s="317" t="s">
        <v>93</v>
      </c>
      <c r="I82" s="318">
        <v>0.98199999999999998</v>
      </c>
      <c r="J82" s="319" t="s">
        <v>474</v>
      </c>
      <c r="K82" s="320">
        <v>5982000</v>
      </c>
      <c r="L82" s="321">
        <v>2655549.4900000002</v>
      </c>
      <c r="M82" s="322">
        <f t="shared" si="19"/>
        <v>3326450.51</v>
      </c>
      <c r="N82" s="323">
        <v>0.5</v>
      </c>
      <c r="O82" s="324">
        <v>0</v>
      </c>
      <c r="P82" s="324">
        <v>0</v>
      </c>
      <c r="Q82" s="325">
        <v>0</v>
      </c>
      <c r="R82" s="325">
        <v>0</v>
      </c>
      <c r="S82" s="326">
        <v>0</v>
      </c>
      <c r="T82" s="326">
        <v>0</v>
      </c>
      <c r="U82" s="326">
        <f t="shared" si="24"/>
        <v>2655549.4900000002</v>
      </c>
      <c r="V82" s="326">
        <v>0</v>
      </c>
      <c r="W82" s="326">
        <v>0</v>
      </c>
      <c r="X82" s="326">
        <v>0</v>
      </c>
      <c r="Y82" s="326">
        <v>0</v>
      </c>
      <c r="Z82" s="326">
        <v>0</v>
      </c>
      <c r="AA82" s="261" t="b">
        <f t="shared" si="20"/>
        <v>1</v>
      </c>
      <c r="AB82" s="213">
        <f t="shared" si="21"/>
        <v>0.44390000000000002</v>
      </c>
      <c r="AC82" s="214" t="b">
        <f t="shared" si="22"/>
        <v>0</v>
      </c>
      <c r="AD82" s="214" t="b">
        <f t="shared" si="23"/>
        <v>1</v>
      </c>
    </row>
    <row r="83" spans="1:30" x14ac:dyDescent="0.25">
      <c r="A83" s="393" t="s">
        <v>42</v>
      </c>
      <c r="B83" s="393"/>
      <c r="C83" s="393"/>
      <c r="D83" s="393"/>
      <c r="E83" s="393"/>
      <c r="F83" s="393"/>
      <c r="G83" s="393"/>
      <c r="H83" s="393"/>
      <c r="I83" s="96">
        <f>SUM(I3:I82)</f>
        <v>79.676999999999992</v>
      </c>
      <c r="J83" s="97" t="s">
        <v>13</v>
      </c>
      <c r="K83" s="113">
        <f>SUM(K3:K82)</f>
        <v>170661721.91</v>
      </c>
      <c r="L83" s="113">
        <f>SUM(L3:L82)</f>
        <v>85248818.489999995</v>
      </c>
      <c r="M83" s="113">
        <f>SUM(M3:M82)</f>
        <v>85412903.419999987</v>
      </c>
      <c r="N83" s="98" t="s">
        <v>13</v>
      </c>
      <c r="O83" s="125">
        <f t="shared" ref="O83:Z83" si="25">SUM(O3:O82)</f>
        <v>0</v>
      </c>
      <c r="P83" s="125">
        <f t="shared" si="25"/>
        <v>0</v>
      </c>
      <c r="Q83" s="125">
        <f t="shared" si="25"/>
        <v>0</v>
      </c>
      <c r="R83" s="125">
        <f t="shared" si="25"/>
        <v>0</v>
      </c>
      <c r="S83" s="125">
        <f t="shared" si="25"/>
        <v>0</v>
      </c>
      <c r="T83" s="125">
        <f t="shared" si="25"/>
        <v>0</v>
      </c>
      <c r="U83" s="125">
        <f t="shared" si="25"/>
        <v>83361786.489999995</v>
      </c>
      <c r="V83" s="125">
        <f t="shared" si="25"/>
        <v>1887032</v>
      </c>
      <c r="W83" s="125">
        <f t="shared" si="25"/>
        <v>0</v>
      </c>
      <c r="X83" s="125">
        <f t="shared" si="25"/>
        <v>0</v>
      </c>
      <c r="Y83" s="125">
        <f t="shared" si="25"/>
        <v>0</v>
      </c>
      <c r="Z83" s="125">
        <f t="shared" si="25"/>
        <v>0</v>
      </c>
      <c r="AA83" s="107" t="b">
        <f t="shared" ref="AA83:AA85" si="26">L83=SUM(O83:Z83)</f>
        <v>1</v>
      </c>
      <c r="AB83" s="110">
        <f t="shared" ref="AB83:AB85" si="27">ROUND(L83/K83,4)</f>
        <v>0.4995</v>
      </c>
      <c r="AC83" s="111" t="s">
        <v>13</v>
      </c>
      <c r="AD83" s="111" t="b">
        <f t="shared" ref="AD83:AD85" si="28">K83=L83+M83</f>
        <v>1</v>
      </c>
    </row>
    <row r="84" spans="1:30" x14ac:dyDescent="0.25">
      <c r="A84" s="379" t="s">
        <v>36</v>
      </c>
      <c r="B84" s="380"/>
      <c r="C84" s="380"/>
      <c r="D84" s="380"/>
      <c r="E84" s="380"/>
      <c r="F84" s="380"/>
      <c r="G84" s="380"/>
      <c r="H84" s="381"/>
      <c r="I84" s="96">
        <f>SUMIF($C$3:$C$82,"N",I3:I82)</f>
        <v>78.48</v>
      </c>
      <c r="J84" s="97" t="s">
        <v>13</v>
      </c>
      <c r="K84" s="113">
        <f>SUMIF($C$3:$C$82,"N",K3:K82)</f>
        <v>161889027.35000002</v>
      </c>
      <c r="L84" s="113">
        <f>SUMIF($C$3:$C$82,"N",L3:L82)</f>
        <v>80862471.489999995</v>
      </c>
      <c r="M84" s="113">
        <f>SUMIF($C$3:$C$82,"N",M3:M82)</f>
        <v>81026555.860000014</v>
      </c>
      <c r="N84" s="98" t="s">
        <v>13</v>
      </c>
      <c r="O84" s="125">
        <f t="shared" ref="O84:Z84" si="29">SUMIF($C$3:$C$82,"N",O3:O82)</f>
        <v>0</v>
      </c>
      <c r="P84" s="125">
        <f t="shared" si="29"/>
        <v>0</v>
      </c>
      <c r="Q84" s="125">
        <f t="shared" si="29"/>
        <v>0</v>
      </c>
      <c r="R84" s="125">
        <f t="shared" si="29"/>
        <v>0</v>
      </c>
      <c r="S84" s="125">
        <f t="shared" si="29"/>
        <v>0</v>
      </c>
      <c r="T84" s="125">
        <f t="shared" si="29"/>
        <v>0</v>
      </c>
      <c r="U84" s="125">
        <f t="shared" si="29"/>
        <v>80862471.489999995</v>
      </c>
      <c r="V84" s="125">
        <f t="shared" si="29"/>
        <v>0</v>
      </c>
      <c r="W84" s="125">
        <f t="shared" si="29"/>
        <v>0</v>
      </c>
      <c r="X84" s="125">
        <f t="shared" si="29"/>
        <v>0</v>
      </c>
      <c r="Y84" s="125">
        <f t="shared" si="29"/>
        <v>0</v>
      </c>
      <c r="Z84" s="125">
        <f t="shared" si="29"/>
        <v>0</v>
      </c>
      <c r="AA84" s="107" t="b">
        <f t="shared" si="26"/>
        <v>1</v>
      </c>
      <c r="AB84" s="110">
        <f t="shared" si="27"/>
        <v>0.4995</v>
      </c>
      <c r="AC84" s="111" t="s">
        <v>13</v>
      </c>
      <c r="AD84" s="111" t="b">
        <f t="shared" si="28"/>
        <v>1</v>
      </c>
    </row>
    <row r="85" spans="1:30" x14ac:dyDescent="0.25">
      <c r="A85" s="394" t="s">
        <v>37</v>
      </c>
      <c r="B85" s="394"/>
      <c r="C85" s="394"/>
      <c r="D85" s="394"/>
      <c r="E85" s="394"/>
      <c r="F85" s="394"/>
      <c r="G85" s="394"/>
      <c r="H85" s="394"/>
      <c r="I85" s="99">
        <f>SUMIF($C$3:$C$82,"W",I3:I82)</f>
        <v>1.1970000000000001</v>
      </c>
      <c r="J85" s="99" t="s">
        <v>13</v>
      </c>
      <c r="K85" s="126">
        <f>SUMIF($C$3:$C$82,"W",K3:K82)</f>
        <v>8772694.5600000005</v>
      </c>
      <c r="L85" s="126">
        <f>SUMIF($C$3:$C$82,"W",L3:L82)</f>
        <v>4386347</v>
      </c>
      <c r="M85" s="126">
        <f>SUMIF($C$3:$C$82,"W",M3:M82)</f>
        <v>4386347.5600000005</v>
      </c>
      <c r="N85" s="127" t="s">
        <v>13</v>
      </c>
      <c r="O85" s="126">
        <f t="shared" ref="O85:Z85" si="30">SUMIF($C$3:$C$82,"W",O3:O82)</f>
        <v>0</v>
      </c>
      <c r="P85" s="126">
        <f t="shared" si="30"/>
        <v>0</v>
      </c>
      <c r="Q85" s="126">
        <f t="shared" si="30"/>
        <v>0</v>
      </c>
      <c r="R85" s="126">
        <f t="shared" si="30"/>
        <v>0</v>
      </c>
      <c r="S85" s="126">
        <f t="shared" si="30"/>
        <v>0</v>
      </c>
      <c r="T85" s="126">
        <f t="shared" si="30"/>
        <v>0</v>
      </c>
      <c r="U85" s="126">
        <f t="shared" si="30"/>
        <v>2499315</v>
      </c>
      <c r="V85" s="126">
        <f t="shared" si="30"/>
        <v>1887032</v>
      </c>
      <c r="W85" s="126">
        <f t="shared" si="30"/>
        <v>0</v>
      </c>
      <c r="X85" s="126">
        <f t="shared" si="30"/>
        <v>0</v>
      </c>
      <c r="Y85" s="126">
        <f t="shared" si="30"/>
        <v>0</v>
      </c>
      <c r="Z85" s="126">
        <f t="shared" si="30"/>
        <v>0</v>
      </c>
      <c r="AA85" s="107" t="b">
        <f t="shared" si="26"/>
        <v>1</v>
      </c>
      <c r="AB85" s="110">
        <f t="shared" si="27"/>
        <v>0.5</v>
      </c>
      <c r="AC85" s="111" t="s">
        <v>13</v>
      </c>
      <c r="AD85" s="111" t="b">
        <f t="shared" si="28"/>
        <v>1</v>
      </c>
    </row>
    <row r="86" spans="1:30" x14ac:dyDescent="0.25">
      <c r="A86" s="121"/>
      <c r="B86" s="90"/>
      <c r="C86" s="90"/>
      <c r="D86" s="90"/>
      <c r="E86" s="90"/>
      <c r="F86" s="90"/>
      <c r="G86" s="90"/>
      <c r="H86" s="90"/>
      <c r="I86" s="90"/>
      <c r="J86" s="90"/>
      <c r="K86" s="186"/>
      <c r="L86" s="186"/>
      <c r="M86" s="186"/>
      <c r="N86" s="92"/>
      <c r="O86" s="123"/>
      <c r="P86" s="142"/>
      <c r="Q86" s="90"/>
      <c r="R86" s="90"/>
      <c r="S86" s="90"/>
      <c r="T86" s="90"/>
      <c r="U86" s="90"/>
      <c r="V86" s="90"/>
      <c r="W86" s="90"/>
      <c r="X86" s="90"/>
      <c r="Y86" s="90"/>
      <c r="Z86" s="90"/>
      <c r="AD86" s="119"/>
    </row>
    <row r="87" spans="1:30" x14ac:dyDescent="0.25">
      <c r="A87" s="103" t="s">
        <v>22</v>
      </c>
      <c r="B87" s="90"/>
      <c r="C87" s="90"/>
      <c r="D87" s="90"/>
      <c r="E87" s="90"/>
      <c r="F87" s="90"/>
      <c r="G87" s="90"/>
      <c r="H87" s="90"/>
      <c r="I87" s="90"/>
      <c r="J87" s="90"/>
      <c r="K87" s="186"/>
      <c r="L87" s="186"/>
      <c r="M87" s="186"/>
      <c r="N87" s="92"/>
      <c r="O87" s="90"/>
      <c r="P87" s="104"/>
      <c r="Q87" s="90"/>
      <c r="R87" s="90"/>
      <c r="S87" s="90"/>
      <c r="T87" s="90"/>
      <c r="U87" s="90"/>
      <c r="V87" s="90"/>
      <c r="W87" s="90"/>
      <c r="X87" s="90"/>
      <c r="Y87" s="90"/>
      <c r="Z87" s="90"/>
    </row>
    <row r="88" spans="1:30" x14ac:dyDescent="0.25">
      <c r="A88" s="105" t="s">
        <v>23</v>
      </c>
      <c r="B88" s="90"/>
      <c r="C88" s="90"/>
      <c r="D88" s="90"/>
      <c r="E88" s="90"/>
      <c r="F88" s="90"/>
      <c r="G88" s="90"/>
      <c r="H88" s="90"/>
      <c r="I88" s="90"/>
      <c r="J88" s="90"/>
      <c r="K88" s="186"/>
      <c r="L88" s="186"/>
      <c r="M88" s="186"/>
      <c r="N88" s="92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</row>
    <row r="89" spans="1:30" x14ac:dyDescent="0.25">
      <c r="A89" s="103" t="s">
        <v>33</v>
      </c>
      <c r="B89" s="90"/>
      <c r="C89" s="90"/>
      <c r="D89" s="90"/>
      <c r="E89" s="90"/>
      <c r="F89" s="90"/>
      <c r="G89" s="90"/>
      <c r="H89" s="90"/>
      <c r="I89" s="90"/>
      <c r="J89" s="90"/>
      <c r="K89" s="186"/>
      <c r="L89" s="186"/>
      <c r="M89" s="186"/>
      <c r="N89" s="92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</row>
    <row r="90" spans="1:30" x14ac:dyDescent="0.2">
      <c r="A90" s="106" t="s">
        <v>340</v>
      </c>
      <c r="B90" s="90"/>
      <c r="C90" s="90"/>
      <c r="D90" s="90"/>
      <c r="E90" s="90"/>
      <c r="F90" s="90"/>
      <c r="G90" s="90"/>
      <c r="H90" s="90"/>
      <c r="I90" s="90"/>
      <c r="J90" s="90"/>
      <c r="K90" s="186"/>
      <c r="L90" s="186"/>
      <c r="M90" s="186"/>
      <c r="N90" s="92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</row>
    <row r="91" spans="1:30" x14ac:dyDescent="0.25">
      <c r="A91" s="122"/>
    </row>
  </sheetData>
  <protectedRanges>
    <protectedRange sqref="K3:K82" name="Rozstęp1_6_1"/>
    <protectedRange sqref="I3:I82" name="Rozstęp1_4_1"/>
  </protectedRanges>
  <customSheetViews>
    <customSheetView guid="{63B2D0D2-80CD-45DF-A322-65C39A12E93E}" showPageBreaks="1" showGridLines="0" fitToPage="1" printArea="1" view="pageBreakPreview">
      <selection activeCell="G9" sqref="G9"/>
      <pageMargins left="0.23622047244094491" right="0.23622047244094491" top="0.74803149606299213" bottom="0.74803149606299213" header="0.31496062992125984" footer="0.31496062992125984"/>
      <pageSetup paperSize="8" scale="56" fitToHeight="0" orientation="landscape" r:id="rId1"/>
      <headerFooter>
        <oddHeader>&amp;Lwojewództwo kujawsko-pomorskie - zadania gminne lista rezerwowa</oddHeader>
        <oddFooter>Strona &amp;P z &amp;N</oddFooter>
      </headerFooter>
    </customSheetView>
    <customSheetView guid="{8DFF20C2-9100-42E7-B71B-A5D866A53886}" scale="80" showPageBreaks="1" showGridLines="0" fitToPage="1" printArea="1" view="pageBreakPreview">
      <selection activeCell="D29" sqref="D29"/>
      <pageMargins left="0.23622047244094491" right="0.23622047244094491" top="0.74803149606299213" bottom="0.74803149606299213" header="0.31496062992125984" footer="0.31496062992125984"/>
      <pageSetup paperSize="8" scale="50" fitToHeight="0" orientation="landscape" r:id="rId2"/>
      <headerFooter>
        <oddHeader>&amp;Lwojewództwo kujawsko-pomorskie - zadania gminne lista rezerwowa</oddHeader>
        <oddFooter>Strona &amp;P z &amp;N</oddFooter>
      </headerFooter>
    </customSheetView>
    <customSheetView guid="{52EA149E-1919-4AEE-997B-A1DCF9091CAD}" scale="80" showPageBreaks="1" showGridLines="0" fitToPage="1" printArea="1" view="pageBreakPreview" topLeftCell="L24">
      <selection activeCell="M26" sqref="M26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3"/>
      <headerFooter>
        <oddHeader>&amp;Lwojewództwo kujawsko-pomorskie - zadania gminne lista rezerwowa</oddHeader>
        <oddFooter>Strona &amp;P z &amp;N</oddFooter>
      </headerFooter>
    </customSheetView>
    <customSheetView guid="{6746EC04-5D7E-47D2-B503-97B5E5817983}" scale="80" showPageBreaks="1" showGridLines="0" fitToPage="1" printArea="1" view="pageBreakPreview">
      <selection activeCell="J20" sqref="A20:XFD20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4"/>
      <headerFooter>
        <oddHeader>&amp;Lwojewództwo kujawsko-pomorskie - zadania gminne lista rezerwowa</oddHeader>
        <oddFooter>Strona &amp;P z &amp;N</oddFooter>
      </headerFooter>
    </customSheetView>
    <customSheetView guid="{E572C057-A333-4F45-A887-53F28B4A59DD}" showPageBreaks="1" showGridLines="0" fitToPage="1" printArea="1" view="pageBreakPreview">
      <selection activeCell="AZ7" sqref="AZ7"/>
      <pageMargins left="0.23622047244094491" right="0.23622047244094491" top="0.74803149606299213" bottom="0.74803149606299213" header="0.31496062992125984" footer="0.31496062992125984"/>
      <pageSetup paperSize="8" scale="36" fitToHeight="0" orientation="landscape" r:id="rId5"/>
      <headerFooter>
        <oddHeader>&amp;Lwojewództwo kujawsko-pomorskie - zadania gminne lista rezerwowa</oddHeader>
        <oddFooter>Strona &amp;P z &amp;N</oddFooter>
      </headerFooter>
    </customSheetView>
  </customSheetViews>
  <mergeCells count="18">
    <mergeCell ref="A85:H85"/>
    <mergeCell ref="E1:E2"/>
    <mergeCell ref="O1:Z1"/>
    <mergeCell ref="G1:G2"/>
    <mergeCell ref="H1:H2"/>
    <mergeCell ref="A84:H84"/>
    <mergeCell ref="D1:D2"/>
    <mergeCell ref="M1:M2"/>
    <mergeCell ref="N1:N2"/>
    <mergeCell ref="A83:H83"/>
    <mergeCell ref="I1:I2"/>
    <mergeCell ref="J1:J2"/>
    <mergeCell ref="K1:K2"/>
    <mergeCell ref="L1:L2"/>
    <mergeCell ref="A1:A2"/>
    <mergeCell ref="B1:B2"/>
    <mergeCell ref="C1:C2"/>
    <mergeCell ref="F1:F2"/>
  </mergeCells>
  <phoneticPr fontId="26" type="noConversion"/>
  <conditionalFormatting sqref="A3:AD82">
    <cfRule type="expression" dxfId="2" priority="1">
      <formula>IFERROR(IF(FIND("*",$A3,1)&gt;0,1,0),0)</formula>
    </cfRule>
    <cfRule type="expression" dxfId="1" priority="2">
      <formula>IF(IF($C3="K",1,0)+IF($C3="W",1,0)&gt;0,1,0)</formula>
    </cfRule>
  </conditionalFormatting>
  <conditionalFormatting sqref="H3:H82">
    <cfRule type="expression" dxfId="0" priority="3">
      <formula>$I3="TAK"</formula>
    </cfRule>
  </conditionalFormatting>
  <dataValidations count="2">
    <dataValidation type="list" allowBlank="1" showInputMessage="1" showErrorMessage="1" sqref="C3:C82">
      <formula1>"N,W"</formula1>
    </dataValidation>
    <dataValidation type="list" showInputMessage="1" showErrorMessage="1" sqref="H3:H82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3" fitToHeight="0" orientation="landscape" r:id="rId6"/>
  <headerFooter>
    <oddHeader>&amp;Lwojewództwo kujawsko-pomorskie - zadania gminne lista rezerwowa</oddHeader>
    <oddFooter>Strona &amp;P z &amp;N</oddFooter>
  </headerFooter>
  <rowBreaks count="1" manualBreakCount="1">
    <brk id="80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04 - kuj-pom</vt:lpstr>
      <vt:lpstr>pow podst</vt:lpstr>
      <vt:lpstr>gm podst</vt:lpstr>
      <vt:lpstr>pow rez</vt:lpstr>
      <vt:lpstr>gm rez</vt:lpstr>
      <vt:lpstr>'04 - kuj-pom'!Obszar_wydruku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Maksymilian Wolarz</cp:lastModifiedBy>
  <cp:lastPrinted>2024-11-13T13:38:44Z</cp:lastPrinted>
  <dcterms:created xsi:type="dcterms:W3CDTF">2019-02-25T10:53:14Z</dcterms:created>
  <dcterms:modified xsi:type="dcterms:W3CDTF">2025-02-04T11:11:45Z</dcterms:modified>
</cp:coreProperties>
</file>